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weta-my.sharepoint.com/personal/j_allard_eweta_be/Documents/Documents/BAREMES/2024-ANM-Barèmes de production/2024-09-19-grille baremique/"/>
    </mc:Choice>
  </mc:AlternateContent>
  <xr:revisionPtr revIDLastSave="0" documentId="8_{E84375CC-9D4C-42FA-82EE-48D1BBF618B9}" xr6:coauthVersionLast="47" xr6:coauthVersionMax="47" xr10:uidLastSave="{00000000-0000-0000-0000-000000000000}"/>
  <bookViews>
    <workbookView xWindow="-108" yWindow="-108" windowWidth="23256" windowHeight="12576" firstSheet="23" activeTab="23" xr2:uid="{00000000-000D-0000-FFFF-FFFF00000000}"/>
  </bookViews>
  <sheets>
    <sheet name="Classification 01.01.10" sheetId="8" r:id="rId1"/>
    <sheet name="indexation 01.09.10" sheetId="7" r:id="rId2"/>
    <sheet name="Classification 01.01.11" sheetId="9" r:id="rId3"/>
    <sheet name="Indexation 01.05.11" sheetId="1" r:id="rId4"/>
    <sheet name="Classification 01.07.11" sheetId="2" r:id="rId5"/>
    <sheet name="Indexation 01.02.12" sheetId="3" r:id="rId6"/>
    <sheet name="Indexation 01.12.12" sheetId="5" r:id="rId7"/>
    <sheet name="Indexation 01.06.16" sheetId="6" r:id="rId8"/>
    <sheet name="Indexation 01.06.17" sheetId="10" r:id="rId9"/>
    <sheet name="Indexation 01.06.17 (2)" sheetId="11" r:id="rId10"/>
    <sheet name="Augmentation 01.07.17 " sheetId="13" r:id="rId11"/>
    <sheet name="Indexation 01.09.18" sheetId="14" r:id="rId12"/>
    <sheet name="Augmentation 01.01.2020" sheetId="16" r:id="rId13"/>
    <sheet name="Indexation 01.03.2020" sheetId="17" r:id="rId14"/>
    <sheet name="Indexation 01.09.2021" sheetId="18" r:id="rId15"/>
    <sheet name="Augmentation 01.12.2021" sheetId="19" r:id="rId16"/>
    <sheet name="Indexation 01.01.2022" sheetId="20" r:id="rId17"/>
    <sheet name="Indexation 01.03.2022 " sheetId="21" r:id="rId18"/>
    <sheet name="Indexation 01.05.2022 " sheetId="22" r:id="rId19"/>
    <sheet name="Indexation 01.08.2022" sheetId="23" r:id="rId20"/>
    <sheet name="Indexation 01.11.2022" sheetId="24" r:id="rId21"/>
    <sheet name="Indexation 01.12.2022" sheetId="26" r:id="rId22"/>
    <sheet name="Indexation 01.11.2023" sheetId="27" r:id="rId23"/>
    <sheet name="Grille barémique au 01-01-24" sheetId="33" r:id="rId24"/>
    <sheet name="Indexation 01.05.2024" sheetId="28" r:id="rId25"/>
    <sheet name="Grille barémique au 01-05-24" sheetId="34" r:id="rId2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34" l="1"/>
  <c r="F33" i="34"/>
  <c r="G33" i="34"/>
  <c r="H33" i="34"/>
  <c r="I33" i="34"/>
  <c r="E34" i="34"/>
  <c r="F34" i="34"/>
  <c r="G34" i="34"/>
  <c r="H34" i="34"/>
  <c r="I34" i="34"/>
  <c r="E35" i="34"/>
  <c r="F35" i="34"/>
  <c r="G35" i="34"/>
  <c r="H35" i="34"/>
  <c r="I35" i="34"/>
  <c r="E36" i="34"/>
  <c r="F36" i="34"/>
  <c r="G36" i="34"/>
  <c r="H36" i="34"/>
  <c r="I36" i="34"/>
  <c r="E37" i="34"/>
  <c r="F37" i="34"/>
  <c r="G37" i="34"/>
  <c r="H37" i="34"/>
  <c r="I37" i="34"/>
  <c r="E38" i="34"/>
  <c r="F38" i="34"/>
  <c r="G38" i="34"/>
  <c r="H38" i="34"/>
  <c r="I38" i="34"/>
  <c r="E39" i="34"/>
  <c r="F39" i="34"/>
  <c r="G39" i="34"/>
  <c r="H39" i="34"/>
  <c r="I39" i="34"/>
  <c r="E40" i="34"/>
  <c r="F40" i="34"/>
  <c r="G40" i="34"/>
  <c r="H40" i="34"/>
  <c r="I40" i="34"/>
  <c r="E41" i="34"/>
  <c r="F41" i="34"/>
  <c r="G41" i="34"/>
  <c r="H41" i="34"/>
  <c r="I41" i="34"/>
  <c r="E42" i="34"/>
  <c r="F42" i="34"/>
  <c r="G42" i="34"/>
  <c r="H42" i="34"/>
  <c r="I42" i="34"/>
  <c r="E43" i="34"/>
  <c r="F43" i="34"/>
  <c r="G43" i="34"/>
  <c r="H43" i="34"/>
  <c r="I43" i="34"/>
  <c r="E44" i="34"/>
  <c r="F44" i="34"/>
  <c r="G44" i="34"/>
  <c r="H44" i="34"/>
  <c r="I44" i="34"/>
  <c r="E45" i="34"/>
  <c r="F45" i="34"/>
  <c r="G45" i="34"/>
  <c r="H45" i="34"/>
  <c r="I45" i="34"/>
  <c r="E46" i="34"/>
  <c r="F46" i="34"/>
  <c r="G46" i="34"/>
  <c r="H46" i="34"/>
  <c r="I46" i="34"/>
  <c r="E47" i="34"/>
  <c r="F47" i="34"/>
  <c r="G47" i="34"/>
  <c r="H47" i="34"/>
  <c r="I47" i="34"/>
  <c r="E48" i="34"/>
  <c r="F48" i="34"/>
  <c r="G48" i="34"/>
  <c r="H48" i="34"/>
  <c r="I48" i="34"/>
  <c r="E49" i="34"/>
  <c r="F49" i="34"/>
  <c r="G49" i="34"/>
  <c r="H49" i="34"/>
  <c r="I49" i="34"/>
  <c r="E50" i="34"/>
  <c r="F50" i="34"/>
  <c r="G50" i="34"/>
  <c r="H50" i="34"/>
  <c r="I50" i="34"/>
  <c r="E51" i="34"/>
  <c r="F51" i="34"/>
  <c r="G51" i="34"/>
  <c r="H51" i="34"/>
  <c r="I51" i="34"/>
  <c r="E52" i="34"/>
  <c r="F52" i="34"/>
  <c r="G52" i="34"/>
  <c r="H52" i="34"/>
  <c r="I52" i="34"/>
  <c r="E53" i="34"/>
  <c r="F53" i="34"/>
  <c r="G53" i="34"/>
  <c r="H53" i="34"/>
  <c r="I53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9" i="34"/>
  <c r="D50" i="34"/>
  <c r="D51" i="34"/>
  <c r="D52" i="34"/>
  <c r="D53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I32" i="34"/>
  <c r="H32" i="34"/>
  <c r="G32" i="34"/>
  <c r="F32" i="34"/>
  <c r="E32" i="34"/>
  <c r="D32" i="34"/>
  <c r="B32" i="34"/>
  <c r="H32" i="33" l="1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31" i="33"/>
  <c r="I27" i="33"/>
  <c r="I28" i="33"/>
  <c r="I29" i="33"/>
  <c r="I30" i="33"/>
  <c r="D27" i="33"/>
  <c r="E27" i="33"/>
  <c r="F27" i="33"/>
  <c r="G27" i="33"/>
  <c r="H27" i="33"/>
  <c r="D28" i="33"/>
  <c r="E28" i="33"/>
  <c r="F28" i="33"/>
  <c r="G28" i="33"/>
  <c r="H28" i="33"/>
  <c r="D29" i="33"/>
  <c r="E29" i="33"/>
  <c r="F29" i="33"/>
  <c r="G29" i="33"/>
  <c r="H29" i="33"/>
  <c r="D30" i="33"/>
  <c r="E30" i="33"/>
  <c r="F30" i="33"/>
  <c r="G30" i="33"/>
  <c r="H30" i="33"/>
  <c r="B27" i="33"/>
  <c r="B28" i="33"/>
  <c r="B29" i="33"/>
  <c r="B30" i="33"/>
  <c r="I26" i="33" l="1"/>
  <c r="H26" i="33"/>
  <c r="G26" i="33"/>
  <c r="F26" i="33"/>
  <c r="E26" i="33"/>
  <c r="D26" i="33"/>
  <c r="B26" i="33"/>
  <c r="F28" i="34"/>
  <c r="G28" i="34"/>
  <c r="H28" i="34"/>
  <c r="I28" i="34"/>
  <c r="F29" i="34"/>
  <c r="G29" i="34"/>
  <c r="H29" i="34"/>
  <c r="I29" i="34"/>
  <c r="F30" i="34"/>
  <c r="G30" i="34"/>
  <c r="H30" i="34"/>
  <c r="I30" i="34"/>
  <c r="F31" i="34"/>
  <c r="G31" i="34"/>
  <c r="H31" i="34"/>
  <c r="I31" i="34"/>
  <c r="B28" i="34"/>
  <c r="B29" i="34"/>
  <c r="B30" i="34"/>
  <c r="B31" i="34"/>
  <c r="I27" i="34"/>
  <c r="H27" i="34"/>
  <c r="G27" i="34"/>
  <c r="F27" i="34"/>
  <c r="E28" i="34"/>
  <c r="E29" i="34"/>
  <c r="E30" i="34"/>
  <c r="E31" i="34"/>
  <c r="E27" i="34"/>
  <c r="D28" i="34"/>
  <c r="D29" i="34"/>
  <c r="D30" i="34"/>
  <c r="D31" i="34"/>
  <c r="D27" i="34"/>
  <c r="B27" i="34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49" i="33"/>
  <c r="F50" i="33"/>
  <c r="F51" i="33"/>
  <c r="F52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J26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31" i="33"/>
  <c r="C27" i="34" l="1"/>
  <c r="J27" i="34"/>
  <c r="J32" i="34" l="1"/>
  <c r="J30" i="34"/>
  <c r="J28" i="34"/>
  <c r="J31" i="34"/>
  <c r="J29" i="34"/>
  <c r="C31" i="34"/>
  <c r="C29" i="34"/>
  <c r="J32" i="33"/>
  <c r="C37" i="33"/>
  <c r="C31" i="33"/>
  <c r="J42" i="33"/>
  <c r="C27" i="33"/>
  <c r="J49" i="33"/>
  <c r="J41" i="33"/>
  <c r="J33" i="33"/>
  <c r="J47" i="33"/>
  <c r="J39" i="33"/>
  <c r="J31" i="33"/>
  <c r="J46" i="33"/>
  <c r="J38" i="33"/>
  <c r="J27" i="33"/>
  <c r="J45" i="33"/>
  <c r="J37" i="33"/>
  <c r="J52" i="33"/>
  <c r="J36" i="33"/>
  <c r="J51" i="33"/>
  <c r="J43" i="33"/>
  <c r="J35" i="33"/>
  <c r="C32" i="33"/>
  <c r="C44" i="33"/>
  <c r="C28" i="33"/>
  <c r="C39" i="33"/>
  <c r="C46" i="33"/>
  <c r="C38" i="33"/>
  <c r="C30" i="33"/>
  <c r="C35" i="33"/>
  <c r="C26" i="33"/>
  <c r="J35" i="34"/>
  <c r="J44" i="34"/>
  <c r="J43" i="34"/>
  <c r="J41" i="34"/>
  <c r="J37" i="34"/>
  <c r="J50" i="34"/>
  <c r="J48" i="34"/>
  <c r="J51" i="34"/>
  <c r="J42" i="34"/>
  <c r="J36" i="34"/>
  <c r="J49" i="34"/>
  <c r="J38" i="34"/>
  <c r="J45" i="34"/>
  <c r="J52" i="34"/>
  <c r="J39" i="34"/>
  <c r="J46" i="34"/>
  <c r="J33" i="34"/>
  <c r="J40" i="34"/>
  <c r="J47" i="34"/>
  <c r="J53" i="34"/>
  <c r="J34" i="34"/>
  <c r="C52" i="33"/>
  <c r="J40" i="33"/>
  <c r="J48" i="33"/>
  <c r="J44" i="33"/>
  <c r="J28" i="33"/>
  <c r="J50" i="33"/>
  <c r="J30" i="33"/>
  <c r="J29" i="33"/>
  <c r="J34" i="33"/>
  <c r="C29" i="33"/>
  <c r="C33" i="33"/>
  <c r="C45" i="33"/>
  <c r="C28" i="34" l="1"/>
  <c r="C32" i="34"/>
  <c r="C30" i="34"/>
  <c r="C52" i="34"/>
  <c r="C35" i="34"/>
  <c r="C42" i="34"/>
  <c r="C36" i="34"/>
  <c r="C43" i="34"/>
  <c r="C33" i="34"/>
  <c r="C39" i="34"/>
  <c r="C38" i="34"/>
  <c r="C34" i="34"/>
  <c r="C53" i="34"/>
  <c r="C51" i="34"/>
  <c r="C46" i="34"/>
  <c r="C48" i="34"/>
  <c r="C41" i="34"/>
  <c r="C50" i="34"/>
  <c r="C44" i="34"/>
  <c r="C37" i="34"/>
  <c r="C40" i="34"/>
  <c r="C47" i="34"/>
  <c r="C49" i="34"/>
  <c r="C45" i="34"/>
  <c r="C40" i="33"/>
  <c r="C49" i="33"/>
  <c r="C48" i="33"/>
  <c r="C42" i="33"/>
  <c r="C43" i="33"/>
  <c r="C47" i="33"/>
  <c r="C36" i="33"/>
  <c r="C41" i="33"/>
  <c r="C50" i="33"/>
  <c r="C51" i="33"/>
  <c r="C34" i="33"/>
  <c r="C26" i="28" l="1"/>
  <c r="D26" i="28" s="1"/>
  <c r="C27" i="28"/>
  <c r="D27" i="28" s="1"/>
  <c r="C28" i="28"/>
  <c r="D28" i="28" s="1"/>
  <c r="C29" i="28"/>
  <c r="D29" i="28" s="1"/>
  <c r="C30" i="28"/>
  <c r="D30" i="28" s="1"/>
  <c r="C31" i="28"/>
  <c r="D31" i="28" s="1"/>
  <c r="C25" i="28"/>
  <c r="D25" i="28" s="1"/>
  <c r="C24" i="27"/>
  <c r="D24" i="27" s="1"/>
  <c r="C25" i="27"/>
  <c r="D25" i="27" s="1"/>
  <c r="C26" i="27"/>
  <c r="D26" i="27" s="1"/>
  <c r="C27" i="27"/>
  <c r="D27" i="27" s="1"/>
  <c r="C28" i="27"/>
  <c r="D28" i="27" s="1"/>
  <c r="C29" i="27"/>
  <c r="D29" i="27" s="1"/>
  <c r="C30" i="27"/>
  <c r="D30" i="27" s="1"/>
  <c r="D24" i="26"/>
  <c r="C25" i="26" l="1"/>
  <c r="C26" i="26"/>
  <c r="C27" i="26"/>
  <c r="D27" i="26" s="1"/>
  <c r="C28" i="26"/>
  <c r="D28" i="26" s="1"/>
  <c r="C29" i="26"/>
  <c r="D29" i="26" s="1"/>
  <c r="C30" i="26"/>
  <c r="C24" i="26"/>
  <c r="D30" i="26"/>
  <c r="D26" i="26"/>
  <c r="D25" i="26"/>
  <c r="C25" i="24"/>
  <c r="C26" i="24"/>
  <c r="C27" i="24"/>
  <c r="D27" i="24" s="1"/>
  <c r="C28" i="24"/>
  <c r="D28" i="24" s="1"/>
  <c r="C29" i="24"/>
  <c r="D29" i="24" s="1"/>
  <c r="C30" i="24"/>
  <c r="D30" i="24" s="1"/>
  <c r="C24" i="24"/>
  <c r="D24" i="24" s="1"/>
  <c r="D26" i="24"/>
  <c r="D25" i="24"/>
  <c r="C25" i="23"/>
  <c r="C26" i="23"/>
  <c r="C27" i="23"/>
  <c r="C28" i="23"/>
  <c r="D28" i="23" s="1"/>
  <c r="C29" i="23"/>
  <c r="D29" i="23" s="1"/>
  <c r="C30" i="23"/>
  <c r="D30" i="23" s="1"/>
  <c r="C24" i="23"/>
  <c r="D27" i="23"/>
  <c r="D26" i="23"/>
  <c r="D25" i="23"/>
  <c r="D24" i="23"/>
  <c r="C24" i="22"/>
  <c r="D24" i="22" s="1"/>
  <c r="C25" i="22"/>
  <c r="C26" i="22"/>
  <c r="D26" i="22" s="1"/>
  <c r="C27" i="22"/>
  <c r="C28" i="22"/>
  <c r="C29" i="22"/>
  <c r="C30" i="22"/>
  <c r="D30" i="22" s="1"/>
  <c r="D28" i="22"/>
  <c r="D29" i="22"/>
  <c r="D25" i="22"/>
  <c r="D27" i="22"/>
  <c r="C25" i="21"/>
  <c r="C26" i="21"/>
  <c r="D26" i="21" s="1"/>
  <c r="C27" i="21"/>
  <c r="C28" i="21"/>
  <c r="C29" i="21"/>
  <c r="D29" i="21" s="1"/>
  <c r="C30" i="21"/>
  <c r="D30" i="21" s="1"/>
  <c r="C24" i="21"/>
  <c r="D24" i="21" s="1"/>
  <c r="D28" i="21"/>
  <c r="D27" i="21"/>
  <c r="D25" i="21"/>
  <c r="C30" i="20"/>
  <c r="D30" i="20" s="1"/>
  <c r="C29" i="20"/>
  <c r="D29" i="20" s="1"/>
  <c r="C28" i="20"/>
  <c r="D28" i="20" s="1"/>
  <c r="C27" i="20"/>
  <c r="D27" i="20" s="1"/>
  <c r="C26" i="20"/>
  <c r="C25" i="20"/>
  <c r="D25" i="20" s="1"/>
  <c r="D26" i="20"/>
  <c r="C23" i="19"/>
  <c r="C24" i="20"/>
  <c r="D24" i="20" s="1"/>
  <c r="C25" i="19"/>
  <c r="C26" i="19"/>
  <c r="C27" i="19"/>
  <c r="C28" i="19"/>
  <c r="C29" i="19"/>
  <c r="C24" i="19"/>
  <c r="D24" i="19" s="1"/>
  <c r="D28" i="19"/>
  <c r="D27" i="19"/>
  <c r="D26" i="19"/>
  <c r="D25" i="19"/>
  <c r="C22" i="18"/>
  <c r="C23" i="18"/>
  <c r="C24" i="18"/>
  <c r="D24" i="18" s="1"/>
  <c r="C25" i="18"/>
  <c r="D25" i="18" s="1"/>
  <c r="C26" i="18"/>
  <c r="D26" i="18" s="1"/>
  <c r="C27" i="18"/>
  <c r="D27" i="18" s="1"/>
  <c r="C28" i="18"/>
  <c r="D28" i="18" s="1"/>
  <c r="C23" i="17"/>
  <c r="C24" i="17"/>
  <c r="C25" i="17"/>
  <c r="C26" i="17"/>
  <c r="C27" i="17"/>
  <c r="C28" i="17"/>
  <c r="C22" i="17"/>
  <c r="D29" i="19" l="1"/>
  <c r="D23" i="19"/>
  <c r="D22" i="18"/>
  <c r="D23" i="18"/>
  <c r="D22" i="17"/>
  <c r="D23" i="17"/>
  <c r="D24" i="17"/>
  <c r="D27" i="17"/>
  <c r="D28" i="17"/>
  <c r="D26" i="17"/>
  <c r="D25" i="17"/>
  <c r="C24" i="11" l="1"/>
  <c r="E24" i="11" s="1"/>
  <c r="D24" i="11" l="1"/>
  <c r="F24" i="11" s="1"/>
  <c r="C24" i="10"/>
  <c r="C24" i="5"/>
  <c r="D24" i="5" s="1"/>
  <c r="C23" i="5"/>
  <c r="D23" i="5" s="1"/>
  <c r="C22" i="5"/>
  <c r="D22" i="5" s="1"/>
  <c r="C21" i="5"/>
  <c r="D21" i="5" s="1"/>
  <c r="C23" i="2"/>
  <c r="C27" i="16" s="1"/>
  <c r="D27" i="16" s="1"/>
  <c r="C22" i="2"/>
  <c r="C26" i="16" s="1"/>
  <c r="D26" i="16" s="1"/>
  <c r="C21" i="2"/>
  <c r="C25" i="16" s="1"/>
  <c r="D25" i="16" s="1"/>
  <c r="C20" i="2"/>
  <c r="C24" i="16" s="1"/>
  <c r="D24" i="16" s="1"/>
  <c r="C24" i="6"/>
  <c r="D24" i="6" s="1"/>
  <c r="E18" i="8"/>
  <c r="C20" i="5" s="1"/>
  <c r="E17" i="8"/>
  <c r="C18" i="2" s="1"/>
  <c r="C22" i="16" s="1"/>
  <c r="D22" i="16" s="1"/>
  <c r="E16" i="8"/>
  <c r="C18" i="5" s="1"/>
  <c r="D18" i="5" s="1"/>
  <c r="E22" i="7"/>
  <c r="E21" i="7"/>
  <c r="E20" i="7"/>
  <c r="E19" i="7"/>
  <c r="D20" i="9"/>
  <c r="D21" i="9"/>
  <c r="D22" i="9"/>
  <c r="D23" i="9"/>
  <c r="C21" i="3"/>
  <c r="D21" i="3" s="1"/>
  <c r="C22" i="3"/>
  <c r="D22" i="3" s="1"/>
  <c r="C23" i="3"/>
  <c r="D23" i="3" s="1"/>
  <c r="C24" i="3"/>
  <c r="D24" i="3" s="1"/>
  <c r="D21" i="1"/>
  <c r="D23" i="1"/>
  <c r="C20" i="1"/>
  <c r="C21" i="1"/>
  <c r="C22" i="1"/>
  <c r="C23" i="1"/>
  <c r="C23" i="9"/>
  <c r="C22" i="9"/>
  <c r="C21" i="9"/>
  <c r="C20" i="9"/>
  <c r="D19" i="7"/>
  <c r="D20" i="7"/>
  <c r="D21" i="7"/>
  <c r="D22" i="7"/>
  <c r="C17" i="7"/>
  <c r="C18" i="7"/>
  <c r="C19" i="7"/>
  <c r="C20" i="7"/>
  <c r="C21" i="7"/>
  <c r="C22" i="7"/>
  <c r="C16" i="7"/>
  <c r="D18" i="8"/>
  <c r="D18" i="7" s="1"/>
  <c r="D17" i="8"/>
  <c r="C18" i="9" s="1"/>
  <c r="D16" i="8"/>
  <c r="D16" i="7" s="1"/>
  <c r="C22" i="6" l="1"/>
  <c r="D22" i="6" s="1"/>
  <c r="C23" i="14"/>
  <c r="D23" i="14" s="1"/>
  <c r="C22" i="13"/>
  <c r="D22" i="13" s="1"/>
  <c r="C22" i="11"/>
  <c r="C20" i="6"/>
  <c r="D20" i="6" s="1"/>
  <c r="C21" i="14"/>
  <c r="D21" i="14" s="1"/>
  <c r="C20" i="13"/>
  <c r="D20" i="13" s="1"/>
  <c r="C20" i="11"/>
  <c r="C23" i="6"/>
  <c r="D23" i="6" s="1"/>
  <c r="C23" i="13"/>
  <c r="D23" i="13" s="1"/>
  <c r="C23" i="11"/>
  <c r="C24" i="14"/>
  <c r="D24" i="14" s="1"/>
  <c r="C19" i="3"/>
  <c r="D19" i="3" s="1"/>
  <c r="C25" i="14"/>
  <c r="D25" i="14" s="1"/>
  <c r="C24" i="13"/>
  <c r="D24" i="13" s="1"/>
  <c r="D18" i="9"/>
  <c r="C18" i="3"/>
  <c r="D18" i="3" s="1"/>
  <c r="C25" i="10"/>
  <c r="C26" i="14"/>
  <c r="D26" i="14" s="1"/>
  <c r="C25" i="11"/>
  <c r="C25" i="13"/>
  <c r="D25" i="13" s="1"/>
  <c r="C19" i="5"/>
  <c r="D19" i="5" s="1"/>
  <c r="E17" i="7"/>
  <c r="D18" i="1"/>
  <c r="C17" i="9"/>
  <c r="C22" i="10"/>
  <c r="D22" i="10" s="1"/>
  <c r="C20" i="10"/>
  <c r="D20" i="10" s="1"/>
  <c r="C23" i="10"/>
  <c r="C19" i="9"/>
  <c r="C25" i="6"/>
  <c r="D25" i="6" s="1"/>
  <c r="D25" i="10"/>
  <c r="D24" i="10"/>
  <c r="C18" i="1"/>
  <c r="D17" i="7"/>
  <c r="C17" i="2"/>
  <c r="C21" i="16" s="1"/>
  <c r="D21" i="16" s="1"/>
  <c r="C19" i="2"/>
  <c r="C23" i="16" s="1"/>
  <c r="D23" i="16" s="1"/>
  <c r="E16" i="7"/>
  <c r="D17" i="9"/>
  <c r="C17" i="1"/>
  <c r="D19" i="1"/>
  <c r="D17" i="1"/>
  <c r="C19" i="1"/>
  <c r="E18" i="7"/>
  <c r="D22" i="1"/>
  <c r="D20" i="1"/>
  <c r="D20" i="5"/>
  <c r="C20" i="3"/>
  <c r="D20" i="3" s="1"/>
  <c r="D19" i="9"/>
  <c r="C22" i="14" l="1"/>
  <c r="D22" i="14" s="1"/>
  <c r="C21" i="11"/>
  <c r="C21" i="13"/>
  <c r="D21" i="13" s="1"/>
  <c r="E25" i="11"/>
  <c r="D25" i="11"/>
  <c r="F25" i="11" s="1"/>
  <c r="E20" i="11"/>
  <c r="D20" i="11"/>
  <c r="F20" i="11" s="1"/>
  <c r="E23" i="11"/>
  <c r="D23" i="11"/>
  <c r="F23" i="11" s="1"/>
  <c r="E22" i="11"/>
  <c r="D22" i="11"/>
  <c r="F22" i="11" s="1"/>
  <c r="C19" i="13"/>
  <c r="D19" i="13" s="1"/>
  <c r="C19" i="11"/>
  <c r="C20" i="14"/>
  <c r="D20" i="14" s="1"/>
  <c r="D23" i="10"/>
  <c r="C21" i="6"/>
  <c r="D21" i="6" s="1"/>
  <c r="C21" i="10"/>
  <c r="C19" i="6"/>
  <c r="D19" i="6" s="1"/>
  <c r="C19" i="10"/>
  <c r="E21" i="11" l="1"/>
  <c r="D21" i="11"/>
  <c r="F21" i="11" s="1"/>
  <c r="E19" i="11"/>
  <c r="D19" i="11"/>
  <c r="F19" i="11" s="1"/>
  <c r="D21" i="10"/>
  <c r="D19" i="10"/>
</calcChain>
</file>

<file path=xl/sharedStrings.xml><?xml version="1.0" encoding="utf-8"?>
<sst xmlns="http://schemas.openxmlformats.org/spreadsheetml/2006/main" count="565" uniqueCount="89">
  <si>
    <t>Historique</t>
  </si>
  <si>
    <t>Revalorisation du 1er juin 2001, indexation du 1er février 2002, augmentation relative au rétablissement de</t>
  </si>
  <si>
    <t>la tension salariale du 1er janvier 2003, indexation du 1er juin 2003, augmentation relative au</t>
  </si>
  <si>
    <t>rétablissement de la tension salariale du 1er janvier 2004, indexation du 1er octobre 2004,</t>
  </si>
  <si>
    <t xml:space="preserve">majoration de 0,25 % du 1er juillet 2005, indexation du 1er août 2005, indexation du 1er octobre 2006, </t>
  </si>
  <si>
    <t xml:space="preserve">augmentation due à l'accord interprofessionnel (AIP) pour la période 2007-2008 (uniquement pour la </t>
  </si>
  <si>
    <t xml:space="preserve">catégorie 5) du 1er avril 2007, augmentation de 1% uniquement pour les catégories 1 à 4 due à l'accord </t>
  </si>
  <si>
    <t>sectoriel 2007-2008 du 1er juillet 2007,indexation au 1er janvier 2008, indexation au 1er mai 2008 et</t>
  </si>
  <si>
    <t>indexation au 1er septembre 2008, revalorisation du salaire minima mensuel de la 5ème catégorie (RMMMG) du personnel de production augmenté de 25 € à dater du 1er octobre 2008</t>
  </si>
  <si>
    <t xml:space="preserve">catégorie (RMMMG) du personnel de production augmenté de 25 € à dater du 1er octobre 2008; nouvelle </t>
  </si>
  <si>
    <t xml:space="preserve">classification des fonctions au 1er janvier 2010, </t>
  </si>
  <si>
    <t>1er janvier 2010</t>
  </si>
  <si>
    <t>1er janvier 2011</t>
  </si>
  <si>
    <t>CATEGORIES</t>
  </si>
  <si>
    <t>Minima horaire en €</t>
  </si>
  <si>
    <r>
      <t xml:space="preserve">classification des fonctions au 1er janvier 2010, </t>
    </r>
    <r>
      <rPr>
        <b/>
        <sz val="10"/>
        <color theme="1"/>
        <rFont val="Arial"/>
        <family val="2"/>
      </rPr>
      <t>indexation au 1er septembre 2010</t>
    </r>
  </si>
  <si>
    <t>1er Septembre 2010</t>
  </si>
  <si>
    <t>1er juillet 2011</t>
  </si>
  <si>
    <r>
      <t>classification des fonctions au 1er janvier 2010, indexation au 1er septembre 2010,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>augmentation</t>
    </r>
  </si>
  <si>
    <r>
      <t xml:space="preserve"> </t>
    </r>
    <r>
      <rPr>
        <b/>
        <sz val="10"/>
        <color rgb="FF0070C0"/>
        <rFont val="Arial"/>
        <family val="2"/>
      </rPr>
      <t>classification des fonctions au 1er janvier 2011</t>
    </r>
  </si>
  <si>
    <t>classification des fonctions au 1er janvier 2010, indexation au 1er septembre 2010, augmentation</t>
  </si>
  <si>
    <r>
      <t>Classification des fonctions au 1er janvier 2011,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>Indexation au 1er Mai 2011</t>
    </r>
  </si>
  <si>
    <t>1er Mai 2011</t>
  </si>
  <si>
    <r>
      <t xml:space="preserve">Classification des fonctions au 1er janvier 2011, Indexation au 1er Mai 2011, </t>
    </r>
    <r>
      <rPr>
        <b/>
        <sz val="10"/>
        <color rgb="FF0070C0"/>
        <rFont val="Arial"/>
        <family val="2"/>
      </rPr>
      <t>Augmentation classification au 1er juillet 2011</t>
    </r>
  </si>
  <si>
    <t xml:space="preserve">Classification des fonctions au 1er janvier 2011, Indexation au 1er Mai 2011, Augmentation - classification au </t>
  </si>
  <si>
    <r>
      <t>1er juillet 2011,</t>
    </r>
    <r>
      <rPr>
        <b/>
        <sz val="10"/>
        <color rgb="FF0070C0"/>
        <rFont val="Arial"/>
        <family val="2"/>
      </rPr>
      <t xml:space="preserve"> indéxation au 1er février 2012</t>
    </r>
  </si>
  <si>
    <t>1er février 2012</t>
  </si>
  <si>
    <t>Minima horaires en €</t>
  </si>
  <si>
    <t>Minima mensuels en €</t>
  </si>
  <si>
    <r>
      <t>1er juillet 2011,</t>
    </r>
    <r>
      <rPr>
        <b/>
        <sz val="10"/>
        <color rgb="FF0070C0"/>
        <rFont val="Arial"/>
        <family val="2"/>
      </rPr>
      <t xml:space="preserve"> indéxations </t>
    </r>
    <r>
      <rPr>
        <sz val="10"/>
        <rFont val="Arial"/>
        <family val="2"/>
      </rPr>
      <t>au 1er février 2012</t>
    </r>
    <r>
      <rPr>
        <b/>
        <sz val="10"/>
        <color rgb="FF0070C0"/>
        <rFont val="Arial"/>
        <family val="2"/>
      </rPr>
      <t>, au 1er décembre 2012</t>
    </r>
  </si>
  <si>
    <t>1er décembre 2012</t>
  </si>
  <si>
    <t>indexation au 1er septembre 2008, revalorisation du salaire minima mensuel de la 5ème catégorie (RMMMG)</t>
  </si>
  <si>
    <t>du personnel de production augmenté de 25 € à dater du 1er octobre 2008,</t>
  </si>
  <si>
    <r>
      <t>1er juillet 2011,</t>
    </r>
    <r>
      <rPr>
        <b/>
        <sz val="10"/>
        <color rgb="FF0070C0"/>
        <rFont val="Arial"/>
        <family val="2"/>
      </rPr>
      <t xml:space="preserve"> indéxations </t>
    </r>
    <r>
      <rPr>
        <sz val="10"/>
        <rFont val="Arial"/>
        <family val="2"/>
      </rPr>
      <t>au 1er février 2012</t>
    </r>
    <r>
      <rPr>
        <b/>
        <sz val="10"/>
        <color rgb="FF0070C0"/>
        <rFont val="Arial"/>
        <family val="2"/>
      </rPr>
      <t>,</t>
    </r>
    <r>
      <rPr>
        <sz val="10"/>
        <color rgb="FF0070C0"/>
        <rFont val="Arial"/>
        <family val="2"/>
      </rPr>
      <t xml:space="preserve"> </t>
    </r>
    <r>
      <rPr>
        <sz val="10"/>
        <rFont val="Arial"/>
        <family val="2"/>
      </rPr>
      <t>au 1er décembre 2012,</t>
    </r>
    <r>
      <rPr>
        <b/>
        <sz val="10"/>
        <color theme="3" tint="0.39997558519241921"/>
        <rFont val="Arial"/>
        <family val="2"/>
      </rPr>
      <t xml:space="preserve"> au 1er juin 2016</t>
    </r>
  </si>
  <si>
    <t>INDEXATION AU 01.06.2016</t>
  </si>
  <si>
    <r>
      <t>1er juillet 2011,</t>
    </r>
    <r>
      <rPr>
        <b/>
        <sz val="10"/>
        <color rgb="FF0070C0"/>
        <rFont val="Arial"/>
        <family val="2"/>
      </rPr>
      <t xml:space="preserve"> indéxations </t>
    </r>
    <r>
      <rPr>
        <sz val="10"/>
        <rFont val="Arial"/>
        <family val="2"/>
      </rPr>
      <t>au 1er février 2012</t>
    </r>
    <r>
      <rPr>
        <b/>
        <sz val="10"/>
        <color rgb="FF0070C0"/>
        <rFont val="Arial"/>
        <family val="2"/>
      </rPr>
      <t>,</t>
    </r>
    <r>
      <rPr>
        <sz val="10"/>
        <color rgb="FF0070C0"/>
        <rFont val="Arial"/>
        <family val="2"/>
      </rPr>
      <t xml:space="preserve"> </t>
    </r>
    <r>
      <rPr>
        <sz val="10"/>
        <rFont val="Arial"/>
        <family val="2"/>
      </rPr>
      <t>au 1er décembre 2012, au 1er juin 2016,</t>
    </r>
    <r>
      <rPr>
        <b/>
        <sz val="10"/>
        <color theme="3" tint="0.39997558519241921"/>
        <rFont val="Arial"/>
        <family val="2"/>
      </rPr>
      <t xml:space="preserve"> au 1er juin 2017</t>
    </r>
  </si>
  <si>
    <t>INDEXATION AU 01.06.2017</t>
  </si>
  <si>
    <t>Minima horaires  en €</t>
  </si>
  <si>
    <t>Nombre de trav</t>
  </si>
  <si>
    <t>Minima horaires EWETA en €</t>
  </si>
  <si>
    <t>Minima horaires EWETA en € + 10 cents</t>
  </si>
  <si>
    <t>Minima mensuels en €+ 10 cents/h</t>
  </si>
  <si>
    <r>
      <t>1er juillet 2011,</t>
    </r>
    <r>
      <rPr>
        <b/>
        <sz val="10"/>
        <color rgb="FF0070C0"/>
        <rFont val="Arial"/>
        <family val="2"/>
      </rPr>
      <t xml:space="preserve"> indéxations </t>
    </r>
    <r>
      <rPr>
        <sz val="10"/>
        <rFont val="Arial"/>
        <family val="2"/>
      </rPr>
      <t>au 1er février 2012</t>
    </r>
    <r>
      <rPr>
        <b/>
        <sz val="10"/>
        <color rgb="FF0070C0"/>
        <rFont val="Arial"/>
        <family val="2"/>
      </rPr>
      <t>,</t>
    </r>
    <r>
      <rPr>
        <sz val="10"/>
        <color rgb="FF0070C0"/>
        <rFont val="Arial"/>
        <family val="2"/>
      </rPr>
      <t xml:space="preserve"> </t>
    </r>
    <r>
      <rPr>
        <sz val="10"/>
        <rFont val="Arial"/>
        <family val="2"/>
      </rPr>
      <t>au 1er décembre 2012, au 1er juin 2016,</t>
    </r>
    <r>
      <rPr>
        <b/>
        <sz val="10"/>
        <color theme="3" tint="0.39997558519241921"/>
        <rFont val="Arial"/>
        <family val="2"/>
      </rPr>
      <t xml:space="preserve"> au 1er juin 2017, augmentation au 1er juillet 2017</t>
    </r>
  </si>
  <si>
    <t>AUGMENTATION AU 01.07.2017</t>
  </si>
  <si>
    <t>Indexation au 1er septembre 20018</t>
  </si>
  <si>
    <t>Indexation au 01.09.2018</t>
  </si>
  <si>
    <t>Indexation au 1er septembre 2018</t>
  </si>
  <si>
    <t>Augmentation due à l'accord interprofessionnel (AIP) pour la période 2019-2020</t>
  </si>
  <si>
    <t>AUGMENTATION AU 01.01.2020</t>
  </si>
  <si>
    <r>
      <t>1er juillet 2011,</t>
    </r>
    <r>
      <rPr>
        <b/>
        <sz val="10"/>
        <rFont val="Arial"/>
        <family val="2"/>
      </rPr>
      <t xml:space="preserve"> indéxations </t>
    </r>
    <r>
      <rPr>
        <sz val="10"/>
        <rFont val="Arial"/>
        <family val="2"/>
      </rPr>
      <t>au 1er février 2012</t>
    </r>
    <r>
      <rPr>
        <b/>
        <sz val="10"/>
        <rFont val="Arial"/>
        <family val="2"/>
      </rPr>
      <t>,</t>
    </r>
    <r>
      <rPr>
        <sz val="10"/>
        <rFont val="Arial"/>
        <family val="2"/>
      </rPr>
      <t xml:space="preserve"> au 1er décembre 2012, au 1er juin 2016,</t>
    </r>
    <r>
      <rPr>
        <b/>
        <sz val="10"/>
        <rFont val="Arial"/>
        <family val="2"/>
      </rPr>
      <t xml:space="preserve"> au 1er juin 2017, augmentation au 1er juillet 2017</t>
    </r>
  </si>
  <si>
    <t>Indexation : 1er mars 2020</t>
  </si>
  <si>
    <t>INDEXATION AU 01.03.2020</t>
  </si>
  <si>
    <t>Indexations : 1er mars 2020, au 1et septembre 2021</t>
  </si>
  <si>
    <t>INDEXATION AU 01.09.2021</t>
  </si>
  <si>
    <r>
      <t>1er juillet 2011,</t>
    </r>
    <r>
      <rPr>
        <b/>
        <sz val="10"/>
        <rFont val="Arial"/>
        <family val="2"/>
      </rPr>
      <t xml:space="preserve"> indexations </t>
    </r>
    <r>
      <rPr>
        <sz val="10"/>
        <rFont val="Arial"/>
        <family val="2"/>
      </rPr>
      <t>au 1er février 2012</t>
    </r>
    <r>
      <rPr>
        <b/>
        <sz val="10"/>
        <rFont val="Arial"/>
        <family val="2"/>
      </rPr>
      <t>,</t>
    </r>
    <r>
      <rPr>
        <sz val="10"/>
        <rFont val="Arial"/>
        <family val="2"/>
      </rPr>
      <t xml:space="preserve"> au 1er décembre 2012, au 1er juin 2016,</t>
    </r>
    <r>
      <rPr>
        <b/>
        <sz val="10"/>
        <rFont val="Arial"/>
        <family val="2"/>
      </rPr>
      <t xml:space="preserve"> au 1er juin 2017, augmentation au 1er juillet 2017</t>
    </r>
  </si>
  <si>
    <t>Indexations : 1er mars 2020, au 1er septembre 2021</t>
  </si>
  <si>
    <t>Augmentation due à l'accord non-marchand (ANM) pour la période 2021-2024</t>
  </si>
  <si>
    <t>AUGMENTATION AU 01.12.2021</t>
  </si>
  <si>
    <t>Indexation : 1er janvier 2022</t>
  </si>
  <si>
    <t>INDEXATION AU 01.01.2022</t>
  </si>
  <si>
    <t>Indexations : au 1er janvier 2022, au 1er mars 2022</t>
  </si>
  <si>
    <t>INDEXATION AU 01.03.2022</t>
  </si>
  <si>
    <t>Indexations : au 1er janvier 2022, au 1er mars 2022, au 1er mai 2022</t>
  </si>
  <si>
    <t>INDEXATION AU 01.05.2022</t>
  </si>
  <si>
    <t>Indexations : au 1er janvier 2022, au 1er mars 2022, au 1er mai 2022, au 1er août 2022</t>
  </si>
  <si>
    <t>INDEXATION AU 01.08.2022</t>
  </si>
  <si>
    <t>Indexations : au 1er janvier 2022, au 1er mars 2022, au 1er mai 2022, au 1er août 2022, au 1 novembre 2022</t>
  </si>
  <si>
    <t>INDEXATION AU 01.11.2022</t>
  </si>
  <si>
    <t>Indexations : au 1er janvier 2022, au 1er mars 2022, au 1er mai 2022, au 1er août 2022, au 1er novembre 2022, au 1er décembre 2022</t>
  </si>
  <si>
    <t>INDEXATION AU 01.12.2022</t>
  </si>
  <si>
    <t>INDEXATION AU 01.11.2023</t>
  </si>
  <si>
    <t>Indexations : au 1er janvier 2022, au 1er mars 2022, au 1er mai 2022, au 1er août 2022, au 1er novembre 2022, au 1er décembre 2022, au 01 novembre 2023</t>
  </si>
  <si>
    <t>au 1er mai 2024</t>
  </si>
  <si>
    <t>INDEXATION AU 01.05.2024</t>
  </si>
  <si>
    <t>Progression en € 
tous les 5 ans</t>
  </si>
  <si>
    <t>Grille à 25 ans  ancienneté : cliquets / année</t>
  </si>
  <si>
    <t>Progression barèmique</t>
  </si>
  <si>
    <t>Catégorie 1 Hor</t>
  </si>
  <si>
    <t>Cat 1 mensuel</t>
  </si>
  <si>
    <t>Catégorie 2 hor</t>
  </si>
  <si>
    <t>Catégorie 3 hor</t>
  </si>
  <si>
    <t>Catégorie 4 hor</t>
  </si>
  <si>
    <t>Catégorie 5 hor</t>
  </si>
  <si>
    <t>Catégorie 6 hor</t>
  </si>
  <si>
    <t>Catégorie 7 hor</t>
  </si>
  <si>
    <t>Cat 7 mensuel</t>
  </si>
  <si>
    <t>G25</t>
  </si>
  <si>
    <t>Réevaluation de 13 cts au 1er janvier 2024 par tranche de 5 ans d'ancienneté (ANM 2021-2024)</t>
  </si>
  <si>
    <t>indexation au 1er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</si>
</sst>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_ * #,##0.00_ ;_ * \-#,##0.00_ ;_ * &quot;-&quot;??_ ;_ @_ "/>
    <numFmt numFmtId="166" formatCode="_-* #,##0.0000\ _€_-;\-* #,##0.0000\ _€_-;_-* &quot;-&quot;??\ _€_-;_-@_-"/>
    <numFmt numFmtId="167" formatCode="_ * #,##0.00_ ;_ * \-#,##0.00_ ;_ * &quot;-&quot;????_ ;_ @_ "/>
    <numFmt numFmtId="168" formatCode="_ * #,##0.000000_ ;_ * \-#,##0.000000_ ;_ * &quot;-&quot;??????_ ;_ @_ "/>
    <numFmt numFmtId="169" formatCode="0.0000"/>
    <numFmt numFmtId="170" formatCode="_-* #,##0.0000\ _€_-;\-* #,##0.0000\ _€_-;_-* &quot;-&quot;????\ _€_-;_-@_-"/>
    <numFmt numFmtId="171" formatCode="#,##0.00_ ;\-#,##0.00\ "/>
  </numFmts>
  <fonts count="15" x14ac:knownFonts="1">
    <font>
      <sz val="11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Arial"/>
      <family val="2"/>
    </font>
    <font>
      <sz val="10"/>
      <color theme="3" tint="0.59999389629810485"/>
      <name val="Arial"/>
      <family val="2"/>
    </font>
    <font>
      <u/>
      <sz val="8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0" applyFont="1"/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6" fontId="3" fillId="2" borderId="1" xfId="1" applyNumberFormat="1" applyFont="1" applyFill="1" applyBorder="1" applyAlignment="1">
      <alignment horizontal="center" wrapText="1"/>
    </xf>
    <xf numFmtId="166" fontId="4" fillId="2" borderId="1" xfId="1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wrapText="1"/>
    </xf>
    <xf numFmtId="167" fontId="6" fillId="0" borderId="9" xfId="0" applyNumberFormat="1" applyFont="1" applyBorder="1"/>
    <xf numFmtId="0" fontId="6" fillId="2" borderId="10" xfId="0" applyFont="1" applyFill="1" applyBorder="1" applyAlignment="1">
      <alignment horizontal="center" wrapText="1"/>
    </xf>
    <xf numFmtId="167" fontId="6" fillId="0" borderId="12" xfId="0" applyNumberFormat="1" applyFont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166" fontId="11" fillId="2" borderId="14" xfId="1" applyNumberFormat="1" applyFont="1" applyFill="1" applyBorder="1" applyAlignment="1">
      <alignment horizontal="center" wrapText="1"/>
    </xf>
    <xf numFmtId="167" fontId="8" fillId="0" borderId="9" xfId="0" applyNumberFormat="1" applyFont="1" applyBorder="1"/>
    <xf numFmtId="166" fontId="11" fillId="2" borderId="15" xfId="1" applyNumberFormat="1" applyFont="1" applyFill="1" applyBorder="1" applyAlignment="1">
      <alignment horizontal="center" wrapText="1"/>
    </xf>
    <xf numFmtId="166" fontId="11" fillId="2" borderId="1" xfId="1" applyNumberFormat="1" applyFont="1" applyFill="1" applyBorder="1" applyAlignment="1">
      <alignment horizontal="center" wrapText="1"/>
    </xf>
    <xf numFmtId="166" fontId="11" fillId="2" borderId="2" xfId="1" applyNumberFormat="1" applyFont="1" applyFill="1" applyBorder="1" applyAlignment="1">
      <alignment horizontal="center" wrapText="1"/>
    </xf>
    <xf numFmtId="166" fontId="11" fillId="2" borderId="11" xfId="1" applyNumberFormat="1" applyFont="1" applyFill="1" applyBorder="1" applyAlignment="1">
      <alignment horizontal="center" wrapText="1"/>
    </xf>
    <xf numFmtId="166" fontId="11" fillId="2" borderId="23" xfId="1" applyNumberFormat="1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 wrapText="1"/>
    </xf>
    <xf numFmtId="167" fontId="6" fillId="0" borderId="24" xfId="0" applyNumberFormat="1" applyFont="1" applyBorder="1"/>
    <xf numFmtId="167" fontId="6" fillId="0" borderId="25" xfId="0" applyNumberFormat="1" applyFont="1" applyBorder="1"/>
    <xf numFmtId="167" fontId="6" fillId="0" borderId="26" xfId="0" applyNumberFormat="1" applyFont="1" applyBorder="1"/>
    <xf numFmtId="0" fontId="11" fillId="2" borderId="1" xfId="0" applyFont="1" applyFill="1" applyBorder="1" applyAlignment="1">
      <alignment horizontal="center" wrapText="1"/>
    </xf>
    <xf numFmtId="0" fontId="12" fillId="0" borderId="0" xfId="0" applyFont="1"/>
    <xf numFmtId="0" fontId="6" fillId="0" borderId="20" xfId="0" applyFont="1" applyBorder="1"/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2" borderId="28" xfId="0" applyFont="1" applyFill="1" applyBorder="1" applyAlignment="1">
      <alignment horizontal="center" wrapText="1"/>
    </xf>
    <xf numFmtId="166" fontId="11" fillId="2" borderId="28" xfId="1" applyNumberFormat="1" applyFont="1" applyFill="1" applyBorder="1" applyAlignment="1">
      <alignment horizontal="center" wrapText="1"/>
    </xf>
    <xf numFmtId="167" fontId="8" fillId="0" borderId="28" xfId="0" applyNumberFormat="1" applyFont="1" applyBorder="1"/>
    <xf numFmtId="0" fontId="6" fillId="0" borderId="28" xfId="0" applyFont="1" applyBorder="1"/>
    <xf numFmtId="167" fontId="6" fillId="0" borderId="28" xfId="0" applyNumberFormat="1" applyFont="1" applyBorder="1"/>
    <xf numFmtId="0" fontId="8" fillId="0" borderId="28" xfId="0" applyFont="1" applyBorder="1"/>
    <xf numFmtId="165" fontId="7" fillId="2" borderId="27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166" fontId="11" fillId="3" borderId="28" xfId="1" applyNumberFormat="1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167" fontId="8" fillId="3" borderId="28" xfId="0" applyNumberFormat="1" applyFont="1" applyFill="1" applyBorder="1"/>
    <xf numFmtId="0" fontId="7" fillId="2" borderId="0" xfId="0" applyFont="1" applyFill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  <xf numFmtId="168" fontId="6" fillId="0" borderId="0" xfId="0" applyNumberFormat="1" applyFont="1"/>
    <xf numFmtId="4" fontId="6" fillId="0" borderId="0" xfId="0" applyNumberFormat="1" applyFont="1"/>
    <xf numFmtId="169" fontId="6" fillId="0" borderId="0" xfId="0" applyNumberFormat="1" applyFont="1"/>
    <xf numFmtId="0" fontId="3" fillId="0" borderId="0" xfId="0" applyFont="1"/>
    <xf numFmtId="3" fontId="13" fillId="0" borderId="0" xfId="0" applyNumberFormat="1" applyFont="1"/>
    <xf numFmtId="0" fontId="8" fillId="0" borderId="0" xfId="0" applyFont="1"/>
    <xf numFmtId="170" fontId="6" fillId="0" borderId="0" xfId="0" applyNumberFormat="1" applyFont="1"/>
    <xf numFmtId="166" fontId="6" fillId="0" borderId="0" xfId="0" applyNumberFormat="1" applyFont="1"/>
    <xf numFmtId="167" fontId="6" fillId="0" borderId="0" xfId="0" applyNumberFormat="1" applyFont="1"/>
    <xf numFmtId="164" fontId="6" fillId="0" borderId="0" xfId="0" applyNumberFormat="1" applyFont="1"/>
    <xf numFmtId="0" fontId="6" fillId="2" borderId="28" xfId="0" applyFont="1" applyFill="1" applyBorder="1" applyAlignment="1">
      <alignment wrapText="1"/>
    </xf>
    <xf numFmtId="0" fontId="3" fillId="2" borderId="28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34" xfId="0" applyFont="1" applyBorder="1" applyAlignment="1">
      <alignment horizontal="center" wrapText="1"/>
    </xf>
    <xf numFmtId="0" fontId="0" fillId="0" borderId="21" xfId="0" applyBorder="1" applyAlignment="1">
      <alignment textRotation="90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6" xfId="0" applyFont="1" applyBorder="1"/>
    <xf numFmtId="169" fontId="7" fillId="4" borderId="0" xfId="0" applyNumberFormat="1" applyFont="1" applyFill="1"/>
    <xf numFmtId="171" fontId="7" fillId="4" borderId="0" xfId="1" applyNumberFormat="1" applyFont="1" applyFill="1" applyAlignment="1">
      <alignment horizontal="right" wrapText="1"/>
    </xf>
    <xf numFmtId="2" fontId="7" fillId="4" borderId="0" xfId="0" applyNumberFormat="1" applyFont="1" applyFill="1"/>
    <xf numFmtId="0" fontId="3" fillId="0" borderId="28" xfId="0" quotePrefix="1" applyFont="1" applyBorder="1" applyAlignment="1">
      <alignment horizontal="right"/>
    </xf>
    <xf numFmtId="171" fontId="8" fillId="2" borderId="0" xfId="1" applyNumberFormat="1" applyFont="1" applyFill="1" applyBorder="1" applyAlignment="1">
      <alignment horizontal="right" wrapText="1"/>
    </xf>
    <xf numFmtId="2" fontId="6" fillId="0" borderId="0" xfId="0" applyNumberFormat="1" applyFont="1"/>
    <xf numFmtId="0" fontId="0" fillId="0" borderId="28" xfId="0" applyBorder="1"/>
    <xf numFmtId="171" fontId="7" fillId="4" borderId="0" xfId="1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 vertical="top"/>
    </xf>
    <xf numFmtId="0" fontId="14" fillId="0" borderId="0" xfId="0" applyFont="1"/>
    <xf numFmtId="169" fontId="8" fillId="0" borderId="0" xfId="0" applyNumberFormat="1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</cellXfs>
  <cellStyles count="2">
    <cellStyle name="Milliers 2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2"/>
  <sheetViews>
    <sheetView workbookViewId="0">
      <selection activeCell="C16" sqref="C16"/>
    </sheetView>
  </sheetViews>
  <sheetFormatPr baseColWidth="10" defaultColWidth="11" defaultRowHeight="13.2" x14ac:dyDescent="0.25"/>
  <cols>
    <col min="1" max="1" width="11" style="1"/>
    <col min="2" max="2" width="11.5" style="1" customWidth="1"/>
    <col min="3" max="6" width="11" style="1"/>
    <col min="7" max="7" width="13.09765625" style="1" customWidth="1"/>
    <col min="8" max="16384" width="11" style="1"/>
  </cols>
  <sheetData>
    <row r="2" spans="1:7" x14ac:dyDescent="0.25">
      <c r="A2" s="86" t="s">
        <v>0</v>
      </c>
      <c r="B2" s="86"/>
      <c r="C2" s="86"/>
      <c r="D2" s="86"/>
      <c r="E2" s="86"/>
      <c r="F2" s="86"/>
      <c r="G2" s="86"/>
    </row>
    <row r="3" spans="1:7" x14ac:dyDescent="0.25">
      <c r="A3" s="85" t="s">
        <v>1</v>
      </c>
      <c r="B3" s="85"/>
      <c r="C3" s="85"/>
      <c r="D3" s="85"/>
      <c r="E3" s="85"/>
      <c r="F3" s="85"/>
      <c r="G3" s="85"/>
    </row>
    <row r="4" spans="1:7" x14ac:dyDescent="0.25">
      <c r="A4" s="87" t="s">
        <v>2</v>
      </c>
      <c r="B4" s="87"/>
      <c r="C4" s="87"/>
      <c r="D4" s="87"/>
      <c r="E4" s="87"/>
      <c r="F4" s="87"/>
      <c r="G4" s="87"/>
    </row>
    <row r="5" spans="1:7" x14ac:dyDescent="0.25">
      <c r="A5" s="87" t="s">
        <v>3</v>
      </c>
      <c r="B5" s="87"/>
      <c r="C5" s="87"/>
      <c r="D5" s="87"/>
      <c r="E5" s="87"/>
      <c r="F5" s="87"/>
      <c r="G5" s="87"/>
    </row>
    <row r="6" spans="1:7" x14ac:dyDescent="0.25">
      <c r="A6" s="85" t="s">
        <v>4</v>
      </c>
      <c r="B6" s="85"/>
      <c r="C6" s="85"/>
      <c r="D6" s="85"/>
      <c r="E6" s="85"/>
      <c r="F6" s="85"/>
      <c r="G6" s="85"/>
    </row>
    <row r="7" spans="1:7" x14ac:dyDescent="0.25">
      <c r="A7" s="85" t="s">
        <v>5</v>
      </c>
      <c r="B7" s="85"/>
      <c r="C7" s="85"/>
      <c r="D7" s="85"/>
      <c r="E7" s="85"/>
      <c r="F7" s="85"/>
      <c r="G7" s="85"/>
    </row>
    <row r="8" spans="1:7" x14ac:dyDescent="0.25">
      <c r="A8" s="85" t="s">
        <v>6</v>
      </c>
      <c r="B8" s="85"/>
      <c r="C8" s="85"/>
      <c r="D8" s="85"/>
      <c r="E8" s="85"/>
      <c r="F8" s="85"/>
      <c r="G8" s="85"/>
    </row>
    <row r="9" spans="1:7" x14ac:dyDescent="0.25">
      <c r="A9" s="85" t="s">
        <v>7</v>
      </c>
      <c r="B9" s="85"/>
      <c r="C9" s="85"/>
      <c r="D9" s="85"/>
      <c r="E9" s="85"/>
      <c r="F9" s="85"/>
      <c r="G9" s="85"/>
    </row>
    <row r="10" spans="1:7" x14ac:dyDescent="0.25">
      <c r="A10" s="87" t="s">
        <v>8</v>
      </c>
      <c r="B10" s="87"/>
      <c r="C10" s="87"/>
      <c r="D10" s="87"/>
      <c r="E10" s="87"/>
      <c r="F10" s="87"/>
      <c r="G10" s="87"/>
    </row>
    <row r="11" spans="1:7" x14ac:dyDescent="0.25">
      <c r="A11" s="87" t="s">
        <v>9</v>
      </c>
      <c r="B11" s="87"/>
      <c r="C11" s="87"/>
      <c r="D11" s="87"/>
      <c r="E11" s="87"/>
      <c r="F11" s="87"/>
      <c r="G11" s="87"/>
    </row>
    <row r="12" spans="1:7" x14ac:dyDescent="0.25">
      <c r="A12" s="88" t="s">
        <v>10</v>
      </c>
      <c r="B12" s="88"/>
      <c r="C12" s="88"/>
      <c r="D12" s="88"/>
      <c r="E12" s="88"/>
      <c r="F12" s="88"/>
      <c r="G12" s="88"/>
    </row>
    <row r="14" spans="1:7" ht="26.4" x14ac:dyDescent="0.25">
      <c r="B14" s="2"/>
      <c r="C14" s="3" t="s">
        <v>11</v>
      </c>
      <c r="D14" s="3" t="s">
        <v>12</v>
      </c>
      <c r="E14" s="3"/>
    </row>
    <row r="15" spans="1:7" ht="26.4" x14ac:dyDescent="0.25">
      <c r="B15" s="4" t="s">
        <v>13</v>
      </c>
      <c r="C15" s="4" t="s">
        <v>14</v>
      </c>
      <c r="D15" s="4" t="s">
        <v>14</v>
      </c>
      <c r="E15" s="4" t="s">
        <v>14</v>
      </c>
    </row>
    <row r="16" spans="1:7" x14ac:dyDescent="0.25">
      <c r="B16" s="5">
        <v>1</v>
      </c>
      <c r="C16" s="35">
        <v>8.7491000000000003</v>
      </c>
      <c r="D16" s="35">
        <f>ROUND(C16*1.02,4)</f>
        <v>8.9240999999999993</v>
      </c>
      <c r="E16" s="35">
        <f>ROUND(C16*1.02*1.02,4)</f>
        <v>9.1026000000000007</v>
      </c>
    </row>
    <row r="17" spans="2:5" x14ac:dyDescent="0.25">
      <c r="B17" s="5">
        <v>2</v>
      </c>
      <c r="C17" s="35">
        <v>8.8056000000000001</v>
      </c>
      <c r="D17" s="35">
        <f>ROUND(8.8339*1.02,4)</f>
        <v>9.0106000000000002</v>
      </c>
      <c r="E17" s="35">
        <f>ROUND(8.8622*1.02*1.02,4)</f>
        <v>9.2202000000000002</v>
      </c>
    </row>
    <row r="18" spans="2:5" x14ac:dyDescent="0.25">
      <c r="B18" s="5">
        <v>3</v>
      </c>
      <c r="C18" s="35">
        <v>8.8621999999999996</v>
      </c>
      <c r="D18" s="35">
        <f>ROUND(8.9445*1.02,4)</f>
        <v>9.1234000000000002</v>
      </c>
      <c r="E18" s="35">
        <f>ROUND(9.0268*1.02*1.02,4)</f>
        <v>9.3915000000000006</v>
      </c>
    </row>
    <row r="19" spans="2:5" x14ac:dyDescent="0.25">
      <c r="B19" s="5">
        <v>4</v>
      </c>
      <c r="C19" s="35">
        <v>9.1913999999999998</v>
      </c>
      <c r="D19" s="35">
        <v>9.1913999999999998</v>
      </c>
      <c r="E19" s="35">
        <v>9.5626999999999995</v>
      </c>
    </row>
    <row r="20" spans="2:5" x14ac:dyDescent="0.25">
      <c r="B20" s="5">
        <v>5</v>
      </c>
      <c r="C20" s="35">
        <v>9.4522999999999993</v>
      </c>
      <c r="D20" s="35">
        <v>9.4522999999999993</v>
      </c>
      <c r="E20" s="35">
        <v>9.8341999999999992</v>
      </c>
    </row>
    <row r="21" spans="2:5" x14ac:dyDescent="0.25">
      <c r="B21" s="5">
        <v>6</v>
      </c>
      <c r="C21" s="35">
        <v>9.7814999999999994</v>
      </c>
      <c r="D21" s="35">
        <v>9.7814999999999994</v>
      </c>
      <c r="E21" s="35">
        <v>10.1767</v>
      </c>
    </row>
    <row r="22" spans="2:5" x14ac:dyDescent="0.25">
      <c r="B22" s="5">
        <v>7</v>
      </c>
      <c r="C22" s="35">
        <v>10.6669</v>
      </c>
      <c r="D22" s="35">
        <v>10.6669</v>
      </c>
      <c r="E22" s="35">
        <v>11.097799999999999</v>
      </c>
    </row>
  </sheetData>
  <mergeCells count="11">
    <mergeCell ref="A8:G8"/>
    <mergeCell ref="A9:G9"/>
    <mergeCell ref="A10:G10"/>
    <mergeCell ref="A11:G11"/>
    <mergeCell ref="A12:G12"/>
    <mergeCell ref="A7:G7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C936-FCCA-4FA4-A3FD-398F6BF33737}">
  <sheetPr>
    <pageSetUpPr fitToPage="1"/>
  </sheetPr>
  <dimension ref="A2:I27"/>
  <sheetViews>
    <sheetView workbookViewId="0">
      <selection activeCell="C19" sqref="C19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x14ac:dyDescent="0.25">
      <c r="A15" s="1" t="s">
        <v>35</v>
      </c>
    </row>
    <row r="16" spans="1:9" ht="13.8" thickBot="1" x14ac:dyDescent="0.3"/>
    <row r="17" spans="1:7" ht="25.5" customHeight="1" thickBot="1" x14ac:dyDescent="0.3">
      <c r="B17" s="17"/>
      <c r="C17" s="91" t="s">
        <v>36</v>
      </c>
      <c r="D17" s="94"/>
      <c r="E17" s="92"/>
      <c r="F17" s="47"/>
      <c r="G17" s="37" t="s">
        <v>38</v>
      </c>
    </row>
    <row r="18" spans="1:7" ht="39.6" x14ac:dyDescent="0.25">
      <c r="B18" s="38" t="s">
        <v>13</v>
      </c>
      <c r="C18" s="39" t="s">
        <v>39</v>
      </c>
      <c r="D18" s="48" t="s">
        <v>40</v>
      </c>
      <c r="E18" s="15" t="s">
        <v>28</v>
      </c>
      <c r="F18" s="50" t="s">
        <v>41</v>
      </c>
      <c r="G18" s="40"/>
    </row>
    <row r="19" spans="1:7" x14ac:dyDescent="0.25">
      <c r="B19" s="41">
        <v>1</v>
      </c>
      <c r="C19" s="42">
        <f>ROUND('Classification 01.07.11'!C17*1.02*1.02*1.02*1.02,4)</f>
        <v>9.8529</v>
      </c>
      <c r="D19" s="49">
        <f>C19+0.1</f>
        <v>9.9528999999999996</v>
      </c>
      <c r="E19" s="43">
        <f>C19*13/3*38</f>
        <v>1622.4442000000001</v>
      </c>
      <c r="F19" s="51">
        <f>(D19*38*13)/3</f>
        <v>1638.9108666666664</v>
      </c>
      <c r="G19" s="44">
        <v>2076</v>
      </c>
    </row>
    <row r="20" spans="1:7" x14ac:dyDescent="0.25">
      <c r="B20" s="41">
        <v>2</v>
      </c>
      <c r="C20" s="42">
        <f>ROUND('Classification 01.07.11'!C18*1.02*1.02*1.02*1.02,4)</f>
        <v>9.9802</v>
      </c>
      <c r="D20" s="49">
        <f t="shared" ref="D20:D25" si="0">C20+0.1</f>
        <v>10.0802</v>
      </c>
      <c r="E20" s="43">
        <f t="shared" ref="E20:E25" si="1">C20*13/3*38</f>
        <v>1643.4062666666669</v>
      </c>
      <c r="F20" s="51">
        <f t="shared" ref="F20:F25" si="2">(D20*38*13)/3</f>
        <v>1659.8729333333333</v>
      </c>
      <c r="G20" s="44">
        <v>1639</v>
      </c>
    </row>
    <row r="21" spans="1:7" x14ac:dyDescent="0.25">
      <c r="B21" s="41">
        <v>3</v>
      </c>
      <c r="C21" s="42">
        <f>ROUND('Classification 01.07.11'!C19*1.02*1.02*1.02*1.02,4)</f>
        <v>10.165699999999999</v>
      </c>
      <c r="D21" s="49">
        <f t="shared" si="0"/>
        <v>10.265699999999999</v>
      </c>
      <c r="E21" s="43">
        <f t="shared" si="1"/>
        <v>1673.9519333333333</v>
      </c>
      <c r="F21" s="51">
        <f t="shared" si="2"/>
        <v>1690.4186</v>
      </c>
      <c r="G21" s="44">
        <v>1628</v>
      </c>
    </row>
    <row r="22" spans="1:7" x14ac:dyDescent="0.25">
      <c r="B22" s="41">
        <v>4</v>
      </c>
      <c r="C22" s="42">
        <f>ROUND('Classification 01.07.11'!C20*1.02*1.02*1.02*1.02,4)</f>
        <v>10.351000000000001</v>
      </c>
      <c r="D22" s="49">
        <f t="shared" si="0"/>
        <v>10.451000000000001</v>
      </c>
      <c r="E22" s="45">
        <f t="shared" si="1"/>
        <v>1704.4646666666667</v>
      </c>
      <c r="F22" s="51">
        <f t="shared" si="2"/>
        <v>1720.9313333333337</v>
      </c>
      <c r="G22" s="46">
        <v>1229</v>
      </c>
    </row>
    <row r="23" spans="1:7" x14ac:dyDescent="0.25">
      <c r="B23" s="41">
        <v>5</v>
      </c>
      <c r="C23" s="42">
        <f>ROUND('Classification 01.07.11'!C21*1.02*1.02*1.02*1.02,4)</f>
        <v>10.6449</v>
      </c>
      <c r="D23" s="49">
        <f t="shared" si="0"/>
        <v>10.744899999999999</v>
      </c>
      <c r="E23" s="45">
        <f t="shared" si="1"/>
        <v>1752.8602000000001</v>
      </c>
      <c r="F23" s="51">
        <f t="shared" si="2"/>
        <v>1769.3268666666665</v>
      </c>
      <c r="G23" s="44">
        <v>793</v>
      </c>
    </row>
    <row r="24" spans="1:7" x14ac:dyDescent="0.25">
      <c r="B24" s="41">
        <v>6</v>
      </c>
      <c r="C24" s="42">
        <f>ROUND('Classification 01.01.10'!E21*1.02*1.02*1.02*1.02,4)</f>
        <v>11.015599999999999</v>
      </c>
      <c r="D24" s="49">
        <f t="shared" si="0"/>
        <v>11.115599999999999</v>
      </c>
      <c r="E24" s="45">
        <f t="shared" si="1"/>
        <v>1813.9021333333333</v>
      </c>
      <c r="F24" s="51">
        <f t="shared" si="2"/>
        <v>1830.3688</v>
      </c>
      <c r="G24" s="44">
        <v>280</v>
      </c>
    </row>
    <row r="25" spans="1:7" x14ac:dyDescent="0.25">
      <c r="B25" s="41">
        <v>7</v>
      </c>
      <c r="C25" s="42">
        <f>ROUND('Classification 01.07.11'!C23*1.02*1.02*1.02*1.02,4)</f>
        <v>12.012600000000001</v>
      </c>
      <c r="D25" s="49">
        <f t="shared" si="0"/>
        <v>12.1126</v>
      </c>
      <c r="E25" s="45">
        <f t="shared" si="1"/>
        <v>1978.0748000000001</v>
      </c>
      <c r="F25" s="51">
        <f t="shared" si="2"/>
        <v>1994.5414666666668</v>
      </c>
      <c r="G25" s="44">
        <v>239</v>
      </c>
    </row>
    <row r="27" spans="1:7" x14ac:dyDescent="0.25">
      <c r="A27" s="23"/>
    </row>
  </sheetData>
  <mergeCells count="7">
    <mergeCell ref="C17:E17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59CDF-ADDD-4445-9B2C-F10D4F920A9E}">
  <sheetPr>
    <pageSetUpPr fitToPage="1"/>
  </sheetPr>
  <dimension ref="A2:I27"/>
  <sheetViews>
    <sheetView workbookViewId="0">
      <selection activeCell="C19" sqref="C19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5" width="12.3984375" style="1" customWidth="1"/>
    <col min="6" max="6" width="9.3984375" style="1" bestFit="1" customWidth="1"/>
    <col min="7" max="7" width="13" style="1" customWidth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x14ac:dyDescent="0.25">
      <c r="A15" s="1" t="s">
        <v>42</v>
      </c>
    </row>
    <row r="16" spans="1:9" ht="13.8" thickBot="1" x14ac:dyDescent="0.3"/>
    <row r="17" spans="1:7" ht="25.5" customHeight="1" thickBot="1" x14ac:dyDescent="0.3">
      <c r="B17" s="17"/>
      <c r="C17" s="95" t="s">
        <v>43</v>
      </c>
      <c r="D17" s="96"/>
      <c r="E17" s="52"/>
    </row>
    <row r="18" spans="1:7" ht="26.4" x14ac:dyDescent="0.25">
      <c r="B18" s="38" t="s">
        <v>13</v>
      </c>
      <c r="C18" s="39" t="s">
        <v>37</v>
      </c>
      <c r="D18" s="15" t="s">
        <v>28</v>
      </c>
    </row>
    <row r="19" spans="1:7" x14ac:dyDescent="0.25">
      <c r="B19" s="41">
        <v>1</v>
      </c>
      <c r="C19" s="42">
        <f>ROUND('Classification 01.07.11'!C17*1.02*1.02*1.02*1.02,4)+0.1</f>
        <v>9.9528999999999996</v>
      </c>
      <c r="D19" s="43">
        <f t="shared" ref="D19:D25" si="0">C19*13/3*38</f>
        <v>1638.9108666666666</v>
      </c>
      <c r="F19" s="55"/>
      <c r="G19" s="55"/>
    </row>
    <row r="20" spans="1:7" x14ac:dyDescent="0.25">
      <c r="B20" s="41">
        <v>2</v>
      </c>
      <c r="C20" s="42">
        <f>ROUND('Classification 01.07.11'!C18*1.02*1.02*1.02*1.02,4)+0.1</f>
        <v>10.0802</v>
      </c>
      <c r="D20" s="43">
        <f t="shared" si="0"/>
        <v>1659.8729333333333</v>
      </c>
      <c r="F20" s="55"/>
      <c r="G20" s="55"/>
    </row>
    <row r="21" spans="1:7" x14ac:dyDescent="0.25">
      <c r="B21" s="41">
        <v>3</v>
      </c>
      <c r="C21" s="42">
        <f>ROUND('Classification 01.07.11'!C19*1.02*1.02*1.02*1.02,4)+0.1</f>
        <v>10.265699999999999</v>
      </c>
      <c r="D21" s="43">
        <f t="shared" si="0"/>
        <v>1690.4186</v>
      </c>
      <c r="F21" s="55"/>
      <c r="G21" s="55"/>
    </row>
    <row r="22" spans="1:7" x14ac:dyDescent="0.25">
      <c r="B22" s="41">
        <v>4</v>
      </c>
      <c r="C22" s="42">
        <f>ROUND('Classification 01.07.11'!C20*1.02*1.02*1.02*1.02,4)+0.1</f>
        <v>10.451000000000001</v>
      </c>
      <c r="D22" s="45">
        <f t="shared" si="0"/>
        <v>1720.9313333333334</v>
      </c>
      <c r="F22" s="55"/>
      <c r="G22" s="55"/>
    </row>
    <row r="23" spans="1:7" x14ac:dyDescent="0.25">
      <c r="B23" s="41">
        <v>5</v>
      </c>
      <c r="C23" s="42">
        <f>ROUND('Classification 01.07.11'!C21*1.02*1.02*1.02*1.02,4)+0.1</f>
        <v>10.744899999999999</v>
      </c>
      <c r="D23" s="45">
        <f t="shared" si="0"/>
        <v>1769.3268666666663</v>
      </c>
      <c r="F23" s="55"/>
      <c r="G23" s="55"/>
    </row>
    <row r="24" spans="1:7" x14ac:dyDescent="0.25">
      <c r="B24" s="41">
        <v>6</v>
      </c>
      <c r="C24" s="42">
        <f>ROUND('Classification 01.07.11'!C22*1.02*1.02*1.02*1.02,4)+0.1</f>
        <v>11.115599999999999</v>
      </c>
      <c r="D24" s="45">
        <f t="shared" si="0"/>
        <v>1830.3687999999997</v>
      </c>
      <c r="F24" s="55"/>
      <c r="G24" s="55"/>
    </row>
    <row r="25" spans="1:7" x14ac:dyDescent="0.25">
      <c r="B25" s="41">
        <v>7</v>
      </c>
      <c r="C25" s="42">
        <f>ROUND('Classification 01.07.11'!C23*1.02*1.02*1.02*1.02,4)+0.1</f>
        <v>12.1126</v>
      </c>
      <c r="D25" s="45">
        <f t="shared" si="0"/>
        <v>1994.5414666666666</v>
      </c>
      <c r="F25" s="55"/>
      <c r="G25" s="55"/>
    </row>
    <row r="27" spans="1:7" x14ac:dyDescent="0.25">
      <c r="A27" s="23"/>
    </row>
  </sheetData>
  <mergeCells count="7">
    <mergeCell ref="C17:D17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&amp;C&amp;F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AB9D-D4C6-476B-8EFE-43EC3308A846}">
  <sheetPr>
    <pageSetUpPr fitToPage="1"/>
  </sheetPr>
  <dimension ref="A2:I28"/>
  <sheetViews>
    <sheetView workbookViewId="0">
      <selection activeCell="C20" sqref="C20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x14ac:dyDescent="0.25">
      <c r="A15" s="1" t="s">
        <v>42</v>
      </c>
    </row>
    <row r="16" spans="1:9" x14ac:dyDescent="0.25">
      <c r="A16" s="1" t="s">
        <v>44</v>
      </c>
    </row>
    <row r="17" spans="1:7" ht="13.8" thickBot="1" x14ac:dyDescent="0.3"/>
    <row r="18" spans="1:7" ht="25.5" customHeight="1" thickBot="1" x14ac:dyDescent="0.3">
      <c r="B18" s="17"/>
      <c r="C18" s="95" t="s">
        <v>45</v>
      </c>
      <c r="D18" s="96"/>
      <c r="E18" s="52"/>
    </row>
    <row r="19" spans="1:7" ht="26.4" x14ac:dyDescent="0.25">
      <c r="B19" s="38" t="s">
        <v>13</v>
      </c>
      <c r="C19" s="39" t="s">
        <v>37</v>
      </c>
      <c r="D19" s="15" t="s">
        <v>28</v>
      </c>
    </row>
    <row r="20" spans="1:7" x14ac:dyDescent="0.25">
      <c r="B20" s="41">
        <v>1</v>
      </c>
      <c r="C20" s="42">
        <f>ROUND((ROUND('Classification 01.07.11'!C17*1.02*1.02*1.02*1.02,4)+0.1)*1.02,4)</f>
        <v>10.151999999999999</v>
      </c>
      <c r="D20" s="43">
        <f t="shared" ref="D20:D26" si="0">C20*13/3*38</f>
        <v>1671.6959999999999</v>
      </c>
    </row>
    <row r="21" spans="1:7" x14ac:dyDescent="0.25">
      <c r="B21" s="41">
        <v>2</v>
      </c>
      <c r="C21" s="42">
        <f>ROUND((ROUND('Classification 01.07.11'!C18*1.02*1.02*1.02*1.02,4)+0.1)*1.02,4)</f>
        <v>10.2818</v>
      </c>
      <c r="D21" s="43">
        <f t="shared" si="0"/>
        <v>1693.0697333333333</v>
      </c>
    </row>
    <row r="22" spans="1:7" x14ac:dyDescent="0.25">
      <c r="B22" s="41">
        <v>3</v>
      </c>
      <c r="C22" s="42">
        <f>ROUND((ROUND('Classification 01.07.11'!C19*1.02*1.02*1.02*1.02,4)+0.1)*1.02,4)</f>
        <v>10.471</v>
      </c>
      <c r="D22" s="43">
        <f t="shared" si="0"/>
        <v>1724.2246666666667</v>
      </c>
    </row>
    <row r="23" spans="1:7" x14ac:dyDescent="0.25">
      <c r="B23" s="41">
        <v>4</v>
      </c>
      <c r="C23" s="42">
        <f>ROUND((ROUND('Classification 01.07.11'!C20*1.02*1.02*1.02*1.02,4)+0.1)*1.02,4)</f>
        <v>10.66</v>
      </c>
      <c r="D23" s="45">
        <f t="shared" si="0"/>
        <v>1755.3466666666668</v>
      </c>
    </row>
    <row r="24" spans="1:7" x14ac:dyDescent="0.25">
      <c r="B24" s="41">
        <v>5</v>
      </c>
      <c r="C24" s="42">
        <f>ROUND((ROUND('Classification 01.07.11'!C21*1.02*1.02*1.02*1.02,4)+0.1)*1.02,4)</f>
        <v>10.9598</v>
      </c>
      <c r="D24" s="45">
        <f t="shared" si="0"/>
        <v>1804.7137333333333</v>
      </c>
    </row>
    <row r="25" spans="1:7" x14ac:dyDescent="0.25">
      <c r="B25" s="41">
        <v>6</v>
      </c>
      <c r="C25" s="42">
        <f>ROUND((ROUND('Classification 01.07.11'!C22*1.02*1.02*1.02*1.02,4)+0.1)*1.02,4)</f>
        <v>11.337899999999999</v>
      </c>
      <c r="D25" s="45">
        <f t="shared" si="0"/>
        <v>1866.9741999999999</v>
      </c>
    </row>
    <row r="26" spans="1:7" x14ac:dyDescent="0.25">
      <c r="B26" s="41">
        <v>7</v>
      </c>
      <c r="C26" s="42">
        <f>ROUND((ROUND('Classification 01.07.11'!C23*1.02*1.02*1.02*1.02,4)+0.1)*1.02,4)</f>
        <v>12.354900000000001</v>
      </c>
      <c r="D26" s="45">
        <f t="shared" si="0"/>
        <v>2034.4402</v>
      </c>
    </row>
    <row r="27" spans="1:7" x14ac:dyDescent="0.25">
      <c r="F27" s="56"/>
      <c r="G27" s="57"/>
    </row>
    <row r="28" spans="1:7" x14ac:dyDescent="0.25">
      <c r="A28" s="23"/>
    </row>
  </sheetData>
  <mergeCells count="7">
    <mergeCell ref="C18:D18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85BF-76B3-4A92-A62E-59FFB586C45D}">
  <sheetPr>
    <pageSetUpPr fitToPage="1"/>
  </sheetPr>
  <dimension ref="A2:I29"/>
  <sheetViews>
    <sheetView topLeftCell="A10" workbookViewId="0">
      <selection activeCell="F21" sqref="F21:F27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x14ac:dyDescent="0.25">
      <c r="A15" s="1" t="s">
        <v>42</v>
      </c>
    </row>
    <row r="16" spans="1:9" x14ac:dyDescent="0.25">
      <c r="A16" s="1" t="s">
        <v>46</v>
      </c>
    </row>
    <row r="17" spans="1:7" x14ac:dyDescent="0.25">
      <c r="A17" s="58" t="s">
        <v>47</v>
      </c>
    </row>
    <row r="18" spans="1:7" ht="13.8" thickBot="1" x14ac:dyDescent="0.3"/>
    <row r="19" spans="1:7" ht="25.5" customHeight="1" thickBot="1" x14ac:dyDescent="0.3">
      <c r="B19" s="17"/>
      <c r="C19" s="95" t="s">
        <v>48</v>
      </c>
      <c r="D19" s="96"/>
      <c r="E19" s="52"/>
    </row>
    <row r="20" spans="1:7" ht="26.4" x14ac:dyDescent="0.25">
      <c r="B20" s="38" t="s">
        <v>13</v>
      </c>
      <c r="C20" s="39" t="s">
        <v>37</v>
      </c>
      <c r="D20" s="15" t="s">
        <v>28</v>
      </c>
    </row>
    <row r="21" spans="1:7" x14ac:dyDescent="0.25">
      <c r="B21" s="41">
        <v>1</v>
      </c>
      <c r="C21" s="42">
        <f>ROUND((ROUND('Classification 01.07.11'!C17*1.02*1.02*1.02*1.02,4)+0.1)*1.02,4)+0.12</f>
        <v>10.271999999999998</v>
      </c>
      <c r="D21" s="43">
        <f t="shared" ref="D21:D27" si="0">C21*13/3*38</f>
        <v>1691.4559999999997</v>
      </c>
      <c r="F21" s="61"/>
    </row>
    <row r="22" spans="1:7" x14ac:dyDescent="0.25">
      <c r="B22" s="41">
        <v>2</v>
      </c>
      <c r="C22" s="42">
        <f>ROUND((ROUND('Classification 01.07.11'!C18*1.02*1.02*1.02*1.02,4)+0.1)*1.02,4)+0.12</f>
        <v>10.4018</v>
      </c>
      <c r="D22" s="43">
        <f t="shared" si="0"/>
        <v>1712.8297333333333</v>
      </c>
      <c r="F22" s="61"/>
    </row>
    <row r="23" spans="1:7" x14ac:dyDescent="0.25">
      <c r="B23" s="41">
        <v>3</v>
      </c>
      <c r="C23" s="42">
        <f>ROUND((ROUND('Classification 01.07.11'!C19*1.02*1.02*1.02*1.02,4)+0.1)*1.02,4)+0.12</f>
        <v>10.590999999999999</v>
      </c>
      <c r="D23" s="43">
        <f t="shared" si="0"/>
        <v>1743.9846666666665</v>
      </c>
      <c r="F23" s="61"/>
    </row>
    <row r="24" spans="1:7" x14ac:dyDescent="0.25">
      <c r="B24" s="41">
        <v>4</v>
      </c>
      <c r="C24" s="42">
        <f>ROUND((ROUND('Classification 01.07.11'!C20*1.02*1.02*1.02*1.02,4)+0.1)*1.02,4)+0.12</f>
        <v>10.78</v>
      </c>
      <c r="D24" s="45">
        <f t="shared" si="0"/>
        <v>1775.1066666666666</v>
      </c>
      <c r="F24" s="61"/>
    </row>
    <row r="25" spans="1:7" x14ac:dyDescent="0.25">
      <c r="B25" s="41">
        <v>5</v>
      </c>
      <c r="C25" s="42">
        <f>ROUND((ROUND('Classification 01.07.11'!C21*1.02*1.02*1.02*1.02,4)+0.1)*1.02,4)+0.12</f>
        <v>11.079799999999999</v>
      </c>
      <c r="D25" s="45">
        <f t="shared" si="0"/>
        <v>1824.473733333333</v>
      </c>
      <c r="F25" s="61"/>
    </row>
    <row r="26" spans="1:7" x14ac:dyDescent="0.25">
      <c r="B26" s="41">
        <v>6</v>
      </c>
      <c r="C26" s="42">
        <f>ROUND((ROUND('Classification 01.07.11'!C22*1.02*1.02*1.02*1.02,4)+0.1)*1.02,4)+0.12</f>
        <v>11.457899999999999</v>
      </c>
      <c r="D26" s="45">
        <f t="shared" si="0"/>
        <v>1886.7342000000001</v>
      </c>
      <c r="F26" s="61"/>
    </row>
    <row r="27" spans="1:7" x14ac:dyDescent="0.25">
      <c r="B27" s="41">
        <v>7</v>
      </c>
      <c r="C27" s="42">
        <f>ROUND((ROUND('Classification 01.07.11'!C23*1.02*1.02*1.02*1.02,4)+0.1)*1.02,4)+0.12</f>
        <v>12.4749</v>
      </c>
      <c r="D27" s="45">
        <f t="shared" si="0"/>
        <v>2054.2001999999998</v>
      </c>
      <c r="F27" s="61"/>
    </row>
    <row r="28" spans="1:7" x14ac:dyDescent="0.25">
      <c r="F28" s="56"/>
      <c r="G28" s="57"/>
    </row>
    <row r="29" spans="1:7" x14ac:dyDescent="0.25">
      <c r="A29" s="23"/>
    </row>
  </sheetData>
  <mergeCells count="7">
    <mergeCell ref="C19:D19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BCDDC-B9F8-4A10-A2EA-E938E4A02A6B}">
  <sheetPr>
    <pageSetUpPr fitToPage="1"/>
  </sheetPr>
  <dimension ref="A2:I30"/>
  <sheetViews>
    <sheetView workbookViewId="0">
      <selection activeCell="C33" sqref="C33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49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50</v>
      </c>
    </row>
    <row r="19" spans="1:7" ht="13.8" thickBot="1" x14ac:dyDescent="0.3">
      <c r="A19" s="59"/>
    </row>
    <row r="20" spans="1:7" ht="25.5" customHeight="1" thickBot="1" x14ac:dyDescent="0.3">
      <c r="B20" s="17"/>
      <c r="C20" s="95" t="s">
        <v>51</v>
      </c>
      <c r="D20" s="96"/>
      <c r="E20" s="52"/>
    </row>
    <row r="21" spans="1:7" ht="26.4" x14ac:dyDescent="0.25">
      <c r="B21" s="38" t="s">
        <v>13</v>
      </c>
      <c r="C21" s="39" t="s">
        <v>37</v>
      </c>
      <c r="D21" s="15" t="s">
        <v>28</v>
      </c>
    </row>
    <row r="22" spans="1:7" x14ac:dyDescent="0.25">
      <c r="B22" s="41">
        <v>1</v>
      </c>
      <c r="C22" s="42">
        <f>ROUND((ROUND((ROUND('Classification 01.07.11'!C17*1.02*1.02*1.02*1.02,4)+0.1)*1.02,4)+0.12)*1.02,4)</f>
        <v>10.477399999999999</v>
      </c>
      <c r="D22" s="43">
        <f t="shared" ref="D22:D28" si="0">C22*13/3*38</f>
        <v>1725.2785333333331</v>
      </c>
    </row>
    <row r="23" spans="1:7" x14ac:dyDescent="0.25">
      <c r="B23" s="41">
        <v>2</v>
      </c>
      <c r="C23" s="42">
        <f>ROUND((ROUND((ROUND('Classification 01.07.11'!C18*1.02*1.02*1.02*1.02,4)+0.1)*1.02,4)+0.12)*1.02,4)</f>
        <v>10.6098</v>
      </c>
      <c r="D23" s="43">
        <f t="shared" si="0"/>
        <v>1747.0804000000001</v>
      </c>
    </row>
    <row r="24" spans="1:7" x14ac:dyDescent="0.25">
      <c r="B24" s="41">
        <v>3</v>
      </c>
      <c r="C24" s="42">
        <f>ROUND((ROUND((ROUND('Classification 01.07.11'!C19*1.02*1.02*1.02*1.02,4)+0.1)*1.02,4)+0.12)*1.02,4)</f>
        <v>10.8028</v>
      </c>
      <c r="D24" s="43">
        <f t="shared" si="0"/>
        <v>1778.8610666666664</v>
      </c>
    </row>
    <row r="25" spans="1:7" x14ac:dyDescent="0.25">
      <c r="B25" s="41">
        <v>4</v>
      </c>
      <c r="C25" s="42">
        <f>ROUND((ROUND((ROUND('Classification 01.07.11'!C20*1.02*1.02*1.02*1.02,4)+0.1)*1.02,4)+0.12)*1.02,4)</f>
        <v>10.9956</v>
      </c>
      <c r="D25" s="45">
        <f t="shared" si="0"/>
        <v>1810.6088000000002</v>
      </c>
    </row>
    <row r="26" spans="1:7" x14ac:dyDescent="0.25">
      <c r="B26" s="41">
        <v>5</v>
      </c>
      <c r="C26" s="42">
        <f>ROUND((ROUND((ROUND('Classification 01.07.11'!C21*1.02*1.02*1.02*1.02,4)+0.1)*1.02,4)+0.12)*1.02,4)</f>
        <v>11.301399999999999</v>
      </c>
      <c r="D26" s="45">
        <f t="shared" si="0"/>
        <v>1860.9638666666665</v>
      </c>
    </row>
    <row r="27" spans="1:7" x14ac:dyDescent="0.25">
      <c r="B27" s="41">
        <v>6</v>
      </c>
      <c r="C27" s="42">
        <f>ROUND((ROUND((ROUND('Classification 01.07.11'!C22*1.02*1.02*1.02*1.02,4)+0.1)*1.02,4)+0.12)*1.02,4)</f>
        <v>11.687099999999999</v>
      </c>
      <c r="D27" s="45">
        <f t="shared" si="0"/>
        <v>1924.4758000000002</v>
      </c>
    </row>
    <row r="28" spans="1:7" x14ac:dyDescent="0.25">
      <c r="B28" s="41">
        <v>7</v>
      </c>
      <c r="C28" s="42">
        <f>ROUND((ROUND((ROUND('Classification 01.07.11'!C23*1.02*1.02*1.02*1.02,4)+0.1)*1.02,4)+0.12)*1.02,4)</f>
        <v>12.724399999999999</v>
      </c>
      <c r="D28" s="45">
        <f t="shared" si="0"/>
        <v>2095.284533333333</v>
      </c>
    </row>
    <row r="29" spans="1:7" x14ac:dyDescent="0.25">
      <c r="F29" s="56"/>
      <c r="G29" s="57"/>
    </row>
    <row r="30" spans="1:7" x14ac:dyDescent="0.25">
      <c r="A30" s="23"/>
    </row>
  </sheetData>
  <mergeCells count="7">
    <mergeCell ref="C20:D20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3373-342C-4CE8-8295-94EE7B9CD3CC}">
  <sheetPr>
    <pageSetUpPr fitToPage="1"/>
  </sheetPr>
  <dimension ref="A2:I30"/>
  <sheetViews>
    <sheetView topLeftCell="A12" workbookViewId="0">
      <selection activeCell="A19" sqref="A19:XFD19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49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52</v>
      </c>
    </row>
    <row r="19" spans="1:7" ht="13.8" thickBot="1" x14ac:dyDescent="0.3">
      <c r="A19" s="59"/>
    </row>
    <row r="20" spans="1:7" ht="25.5" customHeight="1" thickBot="1" x14ac:dyDescent="0.3">
      <c r="B20" s="17"/>
      <c r="C20" s="95" t="s">
        <v>53</v>
      </c>
      <c r="D20" s="96"/>
      <c r="E20" s="52"/>
    </row>
    <row r="21" spans="1:7" ht="26.4" x14ac:dyDescent="0.25">
      <c r="B21" s="38" t="s">
        <v>13</v>
      </c>
      <c r="C21" s="39" t="s">
        <v>37</v>
      </c>
      <c r="D21" s="15" t="s">
        <v>28</v>
      </c>
    </row>
    <row r="22" spans="1:7" x14ac:dyDescent="0.25">
      <c r="B22" s="41">
        <v>1</v>
      </c>
      <c r="C22" s="42">
        <f>ROUND((ROUND((ROUND('Classification 01.07.11'!C17*1.02*1.02*1.02*1.02,4)+0.1)*1.02,4)+0.12)*1.02*1.02,4)</f>
        <v>10.686999999999999</v>
      </c>
      <c r="D22" s="43">
        <f t="shared" ref="D22:D28" si="0">C22*13/3*38</f>
        <v>1759.7926666666663</v>
      </c>
      <c r="F22" s="61"/>
    </row>
    <row r="23" spans="1:7" x14ac:dyDescent="0.25">
      <c r="B23" s="41">
        <v>2</v>
      </c>
      <c r="C23" s="42">
        <f>ROUND((ROUND((ROUND('Classification 01.07.11'!C18*1.02*1.02*1.02*1.02,4)+0.1)*1.02,4)+0.12)*1.02*1.02,4)</f>
        <v>10.821999999999999</v>
      </c>
      <c r="D23" s="43">
        <f t="shared" si="0"/>
        <v>1782.0226666666663</v>
      </c>
    </row>
    <row r="24" spans="1:7" x14ac:dyDescent="0.25">
      <c r="B24" s="41">
        <v>3</v>
      </c>
      <c r="C24" s="42">
        <f>ROUND((ROUND((ROUND('Classification 01.07.11'!C19*1.02*1.02*1.02*1.02,4)+0.1)*1.02,4)+0.12)*1.02*1.02,4)</f>
        <v>11.0189</v>
      </c>
      <c r="D24" s="43">
        <f t="shared" si="0"/>
        <v>1814.4455333333335</v>
      </c>
    </row>
    <row r="25" spans="1:7" x14ac:dyDescent="0.25">
      <c r="B25" s="41">
        <v>4</v>
      </c>
      <c r="C25" s="42">
        <f>ROUND((ROUND((ROUND('Classification 01.07.11'!C20*1.02*1.02*1.02*1.02,4)+0.1)*1.02,4)+0.12)*1.02*1.02,4)</f>
        <v>11.2155</v>
      </c>
      <c r="D25" s="45">
        <f t="shared" si="0"/>
        <v>1846.8190000000002</v>
      </c>
    </row>
    <row r="26" spans="1:7" x14ac:dyDescent="0.25">
      <c r="B26" s="41">
        <v>5</v>
      </c>
      <c r="C26" s="42">
        <f>ROUND((ROUND((ROUND('Classification 01.07.11'!C21*1.02*1.02*1.02*1.02,4)+0.1)*1.02,4)+0.12)*1.02*1.02,4)</f>
        <v>11.5274</v>
      </c>
      <c r="D26" s="45">
        <f t="shared" si="0"/>
        <v>1898.1785333333332</v>
      </c>
    </row>
    <row r="27" spans="1:7" x14ac:dyDescent="0.25">
      <c r="B27" s="41">
        <v>6</v>
      </c>
      <c r="C27" s="42">
        <f>ROUND((ROUND((ROUND('Classification 01.07.11'!C22*1.02*1.02*1.02*1.02,4)+0.1)*1.02,4)+0.12)*1.02*1.02,4)</f>
        <v>11.9208</v>
      </c>
      <c r="D27" s="45">
        <f t="shared" si="0"/>
        <v>1962.9584</v>
      </c>
    </row>
    <row r="28" spans="1:7" x14ac:dyDescent="0.25">
      <c r="B28" s="41">
        <v>7</v>
      </c>
      <c r="C28" s="42">
        <f>ROUND((ROUND((ROUND('Classification 01.07.11'!C23*1.02*1.02*1.02*1.02,4)+0.1)*1.02,4)+0.12)*1.02*1.02,4)</f>
        <v>12.978899999999999</v>
      </c>
      <c r="D28" s="45">
        <f t="shared" si="0"/>
        <v>2137.1922</v>
      </c>
    </row>
    <row r="29" spans="1:7" x14ac:dyDescent="0.25">
      <c r="F29" s="56"/>
      <c r="G29" s="57"/>
    </row>
    <row r="30" spans="1:7" x14ac:dyDescent="0.25">
      <c r="A30" s="23"/>
    </row>
  </sheetData>
  <mergeCells count="7">
    <mergeCell ref="C20:D20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874F-8477-49D6-9A22-8129CD054C5B}">
  <sheetPr>
    <pageSetUpPr fitToPage="1"/>
  </sheetPr>
  <dimension ref="A2:I32"/>
  <sheetViews>
    <sheetView topLeftCell="A12" workbookViewId="0">
      <selection activeCell="A19" sqref="A19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55</v>
      </c>
    </row>
    <row r="19" spans="1:7" x14ac:dyDescent="0.25">
      <c r="A19" s="1" t="s">
        <v>56</v>
      </c>
    </row>
    <row r="20" spans="1:7" ht="13.8" thickBot="1" x14ac:dyDescent="0.3">
      <c r="A20" s="59"/>
    </row>
    <row r="21" spans="1:7" ht="25.5" customHeight="1" thickBot="1" x14ac:dyDescent="0.3">
      <c r="B21" s="17"/>
      <c r="C21" s="95" t="s">
        <v>57</v>
      </c>
      <c r="D21" s="96"/>
    </row>
    <row r="22" spans="1:7" ht="26.4" x14ac:dyDescent="0.25">
      <c r="B22" s="38" t="s">
        <v>13</v>
      </c>
      <c r="C22" s="39" t="s">
        <v>37</v>
      </c>
      <c r="D22" s="15" t="s">
        <v>28</v>
      </c>
    </row>
    <row r="23" spans="1:7" x14ac:dyDescent="0.25">
      <c r="B23" s="41">
        <v>1</v>
      </c>
      <c r="C23" s="42">
        <f>ROUND((ROUND((ROUND('Classification 01.07.11'!C17*1.02*1.02*1.02*1.02,4)+0.1)*1.02,4)+0.12)*1.02*1.02+0.55,4)</f>
        <v>11.237</v>
      </c>
      <c r="D23" s="43">
        <f t="shared" ref="D23:D29" si="0">C23*13/3*38</f>
        <v>1850.3593333333333</v>
      </c>
      <c r="E23" s="61"/>
      <c r="F23" s="61"/>
    </row>
    <row r="24" spans="1:7" x14ac:dyDescent="0.25">
      <c r="B24" s="41">
        <v>2</v>
      </c>
      <c r="C24" s="42">
        <f>ROUND((ROUND((ROUND('Classification 01.07.11'!C18*1.02*1.02*1.02*1.02,4)+0.1)*1.02,4)+0.12)*1.02*1.02+0.55,4)</f>
        <v>11.372</v>
      </c>
      <c r="D24" s="43">
        <f t="shared" si="0"/>
        <v>1872.5893333333336</v>
      </c>
      <c r="E24" s="61"/>
      <c r="F24" s="61"/>
    </row>
    <row r="25" spans="1:7" x14ac:dyDescent="0.25">
      <c r="B25" s="41">
        <v>3</v>
      </c>
      <c r="C25" s="42">
        <f>ROUND((ROUND((ROUND('Classification 01.07.11'!C19*1.02*1.02*1.02*1.02,4)+0.1)*1.02,4)+0.12)*1.02*1.02+0.55,4)</f>
        <v>11.568899999999999</v>
      </c>
      <c r="D25" s="43">
        <f t="shared" si="0"/>
        <v>1905.0121999999999</v>
      </c>
      <c r="E25" s="61"/>
      <c r="F25" s="61"/>
    </row>
    <row r="26" spans="1:7" x14ac:dyDescent="0.25">
      <c r="B26" s="41">
        <v>4</v>
      </c>
      <c r="C26" s="42">
        <f>ROUND((ROUND((ROUND('Classification 01.07.11'!C20*1.02*1.02*1.02*1.02,4)+0.1)*1.02,4)+0.12)*1.02*1.02+0.55,4)</f>
        <v>11.765499999999999</v>
      </c>
      <c r="D26" s="45">
        <f t="shared" si="0"/>
        <v>1937.3856666666666</v>
      </c>
      <c r="E26" s="61"/>
      <c r="F26" s="61"/>
    </row>
    <row r="27" spans="1:7" x14ac:dyDescent="0.25">
      <c r="B27" s="41">
        <v>5</v>
      </c>
      <c r="C27" s="42">
        <f>ROUND((ROUND((ROUND('Classification 01.07.11'!C21*1.02*1.02*1.02*1.02,4)+0.1)*1.02,4)+0.12)*1.02*1.02+0.55,4)</f>
        <v>12.077400000000001</v>
      </c>
      <c r="D27" s="45">
        <f t="shared" si="0"/>
        <v>1988.7452000000001</v>
      </c>
      <c r="E27" s="61"/>
      <c r="F27" s="61"/>
    </row>
    <row r="28" spans="1:7" x14ac:dyDescent="0.25">
      <c r="B28" s="41">
        <v>6</v>
      </c>
      <c r="C28" s="42">
        <f>ROUND((ROUND((ROUND('Classification 01.07.11'!C22*1.02*1.02*1.02*1.02,4)+0.1)*1.02,4)+0.12)*1.02*1.02+0.55,4)</f>
        <v>12.470800000000001</v>
      </c>
      <c r="D28" s="45">
        <f t="shared" si="0"/>
        <v>2053.5250666666666</v>
      </c>
      <c r="E28" s="61"/>
      <c r="F28" s="61"/>
    </row>
    <row r="29" spans="1:7" x14ac:dyDescent="0.25">
      <c r="B29" s="41">
        <v>7</v>
      </c>
      <c r="C29" s="42">
        <f>ROUND((ROUND((ROUND('Classification 01.07.11'!C23*1.02*1.02*1.02*1.02,4)+0.1)*1.02,4)+0.12)*1.02*1.02+0.55,4)</f>
        <v>13.5289</v>
      </c>
      <c r="D29" s="45">
        <f t="shared" si="0"/>
        <v>2227.7588666666666</v>
      </c>
      <c r="E29" s="61"/>
      <c r="F29" s="61"/>
    </row>
    <row r="30" spans="1:7" x14ac:dyDescent="0.25">
      <c r="F30" s="62"/>
      <c r="G30" s="57"/>
    </row>
    <row r="31" spans="1:7" x14ac:dyDescent="0.25">
      <c r="A31" s="23"/>
      <c r="C31" s="62"/>
      <c r="F31" s="62"/>
    </row>
    <row r="32" spans="1:7" x14ac:dyDescent="0.25">
      <c r="F32" s="62"/>
    </row>
  </sheetData>
  <mergeCells count="7">
    <mergeCell ref="C21:D21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784B-E90C-4631-B983-38953E21E7FB}">
  <sheetPr>
    <pageSetUpPr fitToPage="1"/>
  </sheetPr>
  <dimension ref="A2:I33"/>
  <sheetViews>
    <sheetView topLeftCell="A12" workbookViewId="0">
      <selection activeCell="C32" sqref="C32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55</v>
      </c>
    </row>
    <row r="19" spans="1:7" x14ac:dyDescent="0.25">
      <c r="A19" s="1" t="s">
        <v>56</v>
      </c>
    </row>
    <row r="20" spans="1:7" x14ac:dyDescent="0.25">
      <c r="A20" s="1" t="s">
        <v>58</v>
      </c>
    </row>
    <row r="21" spans="1:7" ht="13.8" thickBot="1" x14ac:dyDescent="0.3">
      <c r="A21" s="59"/>
    </row>
    <row r="22" spans="1:7" ht="25.5" customHeight="1" thickBot="1" x14ac:dyDescent="0.3">
      <c r="B22" s="17"/>
      <c r="C22" s="95" t="s">
        <v>59</v>
      </c>
      <c r="D22" s="96"/>
    </row>
    <row r="23" spans="1:7" ht="26.4" x14ac:dyDescent="0.25">
      <c r="B23" s="38" t="s">
        <v>13</v>
      </c>
      <c r="C23" s="39" t="s">
        <v>37</v>
      </c>
      <c r="D23" s="15" t="s">
        <v>28</v>
      </c>
    </row>
    <row r="24" spans="1:7" x14ac:dyDescent="0.25">
      <c r="B24" s="41">
        <v>1</v>
      </c>
      <c r="C24" s="42">
        <f>ROUND((ROUND((ROUND((ROUND('Classification 01.07.11'!C17*1.02*1.02*1.02*1.02,4)+0.1)*1.02,4)+0.12)*1.02*1.02,4)+0.55)*1.02,4)</f>
        <v>11.4617</v>
      </c>
      <c r="D24" s="43">
        <f t="shared" ref="D24:D30" si="0">C24*13/3*38</f>
        <v>1887.3599333333336</v>
      </c>
      <c r="E24" s="61"/>
      <c r="F24" s="61"/>
    </row>
    <row r="25" spans="1:7" x14ac:dyDescent="0.25">
      <c r="B25" s="41">
        <v>2</v>
      </c>
      <c r="C25" s="42">
        <f>ROUND((ROUND((ROUND((ROUND('Classification 01.07.11'!C18*1.02*1.02*1.02*1.02,4)+0.1)*1.02,4)+0.12)*1.02*1.02,4)+0.55)*1.02,4)</f>
        <v>11.599399999999999</v>
      </c>
      <c r="D25" s="43">
        <f t="shared" si="0"/>
        <v>1910.034533333333</v>
      </c>
      <c r="E25" s="61"/>
      <c r="F25" s="61"/>
    </row>
    <row r="26" spans="1:7" x14ac:dyDescent="0.25">
      <c r="B26" s="41">
        <v>3</v>
      </c>
      <c r="C26" s="42">
        <f>ROUND((ROUND((ROUND((ROUND('Classification 01.07.11'!C19*1.02*1.02*1.02*1.02,4)+0.1)*1.02,4)+0.12)*1.02*1.02,4)+0.55)*1.02,4)</f>
        <v>11.8003</v>
      </c>
      <c r="D26" s="43">
        <f t="shared" si="0"/>
        <v>1943.1160666666667</v>
      </c>
      <c r="E26" s="61"/>
      <c r="F26" s="61"/>
    </row>
    <row r="27" spans="1:7" x14ac:dyDescent="0.25">
      <c r="B27" s="41">
        <v>4</v>
      </c>
      <c r="C27" s="42">
        <f>ROUND((ROUND((ROUND((ROUND('Classification 01.07.11'!C20*1.02*1.02*1.02*1.02,4)+0.1)*1.02,4)+0.12)*1.02*1.02,4)+0.55)*1.02,4)</f>
        <v>12.0008</v>
      </c>
      <c r="D27" s="45">
        <f t="shared" si="0"/>
        <v>1976.1317333333334</v>
      </c>
      <c r="E27" s="61"/>
      <c r="F27" s="61"/>
    </row>
    <row r="28" spans="1:7" x14ac:dyDescent="0.25">
      <c r="B28" s="41">
        <v>5</v>
      </c>
      <c r="C28" s="42">
        <f>ROUND((ROUND((ROUND((ROUND('Classification 01.07.11'!C21*1.02*1.02*1.02*1.02,4)+0.1)*1.02,4)+0.12)*1.02*1.02,4)+0.55)*1.02,4)</f>
        <v>12.318899999999999</v>
      </c>
      <c r="D28" s="45">
        <f t="shared" si="0"/>
        <v>2028.5121999999999</v>
      </c>
      <c r="E28" s="61"/>
      <c r="F28" s="61"/>
    </row>
    <row r="29" spans="1:7" x14ac:dyDescent="0.25">
      <c r="B29" s="41">
        <v>6</v>
      </c>
      <c r="C29" s="42">
        <f>ROUND((ROUND((ROUND((ROUND('Classification 01.07.11'!C22*1.02*1.02*1.02*1.02,4)+0.1)*1.02,4)+0.12)*1.02*1.02,4)+0.55)*1.02,4)</f>
        <v>12.7202</v>
      </c>
      <c r="D29" s="45">
        <f t="shared" si="0"/>
        <v>2094.5929333333333</v>
      </c>
      <c r="E29" s="61"/>
      <c r="F29" s="61"/>
    </row>
    <row r="30" spans="1:7" x14ac:dyDescent="0.25">
      <c r="B30" s="41">
        <v>7</v>
      </c>
      <c r="C30" s="42">
        <f>ROUND((ROUND((ROUND((ROUND('Classification 01.07.11'!C23*1.02*1.02*1.02*1.02,4)+0.1)*1.02,4)+0.12)*1.02*1.02,4)+0.55)*1.02,4)</f>
        <v>13.7995</v>
      </c>
      <c r="D30" s="45">
        <f t="shared" si="0"/>
        <v>2272.3176666666664</v>
      </c>
      <c r="E30" s="61"/>
      <c r="F30" s="61"/>
    </row>
    <row r="31" spans="1:7" x14ac:dyDescent="0.25">
      <c r="F31" s="62"/>
      <c r="G31" s="57"/>
    </row>
    <row r="32" spans="1:7" x14ac:dyDescent="0.25">
      <c r="A32" s="23"/>
      <c r="C32" s="62"/>
      <c r="D32" s="62"/>
      <c r="F32" s="62"/>
    </row>
    <row r="33" spans="6:6" x14ac:dyDescent="0.25">
      <c r="F33" s="62"/>
    </row>
  </sheetData>
  <mergeCells count="7">
    <mergeCell ref="C22:D22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7766-2FCF-4878-95A6-CEF11CE4169E}">
  <sheetPr>
    <pageSetUpPr fitToPage="1"/>
  </sheetPr>
  <dimension ref="A2:I33"/>
  <sheetViews>
    <sheetView topLeftCell="A12" workbookViewId="0">
      <selection activeCell="J45" sqref="J45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55</v>
      </c>
    </row>
    <row r="19" spans="1:7" x14ac:dyDescent="0.25">
      <c r="A19" s="1" t="s">
        <v>56</v>
      </c>
    </row>
    <row r="20" spans="1:7" x14ac:dyDescent="0.25">
      <c r="A20" s="1" t="s">
        <v>60</v>
      </c>
    </row>
    <row r="21" spans="1:7" ht="13.8" thickBot="1" x14ac:dyDescent="0.3">
      <c r="A21" s="59"/>
    </row>
    <row r="22" spans="1:7" ht="25.5" customHeight="1" thickBot="1" x14ac:dyDescent="0.3">
      <c r="B22" s="17"/>
      <c r="C22" s="95" t="s">
        <v>61</v>
      </c>
      <c r="D22" s="96"/>
    </row>
    <row r="23" spans="1:7" ht="26.4" x14ac:dyDescent="0.25">
      <c r="B23" s="38" t="s">
        <v>13</v>
      </c>
      <c r="C23" s="39" t="s">
        <v>37</v>
      </c>
      <c r="D23" s="15" t="s">
        <v>28</v>
      </c>
    </row>
    <row r="24" spans="1:7" x14ac:dyDescent="0.25">
      <c r="B24" s="41">
        <v>1</v>
      </c>
      <c r="C24" s="42">
        <f>ROUND((ROUND((ROUND((ROUND('Classification 01.07.11'!C17*1.02*1.02*1.02*1.02,4)+0.1)*1.02,4)+0.12)*1.02*1.02,4)+0.55)*1.02*1.02,4)</f>
        <v>11.691000000000001</v>
      </c>
      <c r="D24" s="43">
        <f t="shared" ref="D24:D30" si="0">C24*13/3*38</f>
        <v>1925.1179999999999</v>
      </c>
      <c r="E24" s="61"/>
      <c r="F24" s="61"/>
    </row>
    <row r="25" spans="1:7" x14ac:dyDescent="0.25">
      <c r="B25" s="41">
        <v>2</v>
      </c>
      <c r="C25" s="42">
        <f>ROUND((ROUND((ROUND((ROUND('Classification 01.07.11'!C18*1.02*1.02*1.02*1.02,4)+0.1)*1.02,4)+0.12)*1.02*1.02,4)+0.55)*1.02*1.02,4)</f>
        <v>11.8314</v>
      </c>
      <c r="D25" s="43">
        <f t="shared" si="0"/>
        <v>1948.2371999999998</v>
      </c>
      <c r="E25" s="61"/>
      <c r="F25" s="61"/>
    </row>
    <row r="26" spans="1:7" x14ac:dyDescent="0.25">
      <c r="B26" s="41">
        <v>3</v>
      </c>
      <c r="C26" s="42">
        <f>ROUND((ROUND((ROUND((ROUND('Classification 01.07.11'!C19*1.02*1.02*1.02*1.02,4)+0.1)*1.02,4)+0.12)*1.02*1.02,4)+0.55)*1.02*1.02,4)</f>
        <v>12.036300000000001</v>
      </c>
      <c r="D26" s="43">
        <f t="shared" si="0"/>
        <v>1981.9774</v>
      </c>
      <c r="E26" s="61"/>
      <c r="F26" s="61"/>
    </row>
    <row r="27" spans="1:7" x14ac:dyDescent="0.25">
      <c r="B27" s="41">
        <v>4</v>
      </c>
      <c r="C27" s="42">
        <f>ROUND((ROUND((ROUND((ROUND('Classification 01.07.11'!C20*1.02*1.02*1.02*1.02,4)+0.1)*1.02,4)+0.12)*1.02*1.02,4)+0.55)*1.02*1.02,4)</f>
        <v>12.2408</v>
      </c>
      <c r="D27" s="45">
        <f t="shared" si="0"/>
        <v>2015.6517333333334</v>
      </c>
      <c r="E27" s="61"/>
      <c r="F27" s="61"/>
    </row>
    <row r="28" spans="1:7" x14ac:dyDescent="0.25">
      <c r="B28" s="41">
        <v>5</v>
      </c>
      <c r="C28" s="42">
        <f>ROUND((ROUND((ROUND((ROUND('Classification 01.07.11'!C21*1.02*1.02*1.02*1.02,4)+0.1)*1.02,4)+0.12)*1.02*1.02,4)+0.55)*1.02*1.02,4)</f>
        <v>12.565300000000001</v>
      </c>
      <c r="D28" s="45">
        <f t="shared" si="0"/>
        <v>2069.0860666666667</v>
      </c>
      <c r="E28" s="61"/>
      <c r="F28" s="61"/>
    </row>
    <row r="29" spans="1:7" x14ac:dyDescent="0.25">
      <c r="B29" s="41">
        <v>6</v>
      </c>
      <c r="C29" s="42">
        <f>ROUND((ROUND((ROUND((ROUND('Classification 01.07.11'!C22*1.02*1.02*1.02*1.02,4)+0.1)*1.02,4)+0.12)*1.02*1.02,4)+0.55)*1.02*1.02,4)</f>
        <v>12.974600000000001</v>
      </c>
      <c r="D29" s="45">
        <f t="shared" si="0"/>
        <v>2136.4841333333334</v>
      </c>
      <c r="E29" s="61"/>
      <c r="F29" s="61"/>
    </row>
    <row r="30" spans="1:7" x14ac:dyDescent="0.25">
      <c r="B30" s="41">
        <v>7</v>
      </c>
      <c r="C30" s="42">
        <f>ROUND((ROUND((ROUND((ROUND('Classification 01.07.11'!C23*1.02*1.02*1.02*1.02,4)+0.1)*1.02,4)+0.12)*1.02*1.02,4)+0.55)*1.02*1.02,4)</f>
        <v>14.0755</v>
      </c>
      <c r="D30" s="45">
        <f t="shared" si="0"/>
        <v>2317.7656666666667</v>
      </c>
      <c r="E30" s="61"/>
      <c r="F30" s="61"/>
    </row>
    <row r="31" spans="1:7" x14ac:dyDescent="0.25">
      <c r="E31" s="63"/>
      <c r="F31" s="62"/>
      <c r="G31" s="57"/>
    </row>
    <row r="32" spans="1:7" x14ac:dyDescent="0.25">
      <c r="A32" s="23"/>
      <c r="C32" s="62"/>
      <c r="D32" s="62"/>
      <c r="F32" s="62"/>
    </row>
    <row r="33" spans="3:6" x14ac:dyDescent="0.25">
      <c r="C33" s="61"/>
      <c r="D33" s="62"/>
      <c r="F33" s="62"/>
    </row>
  </sheetData>
  <mergeCells count="7">
    <mergeCell ref="C22:D22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C0B9-4DB9-4E3A-ADD9-7BEFD9F02F43}">
  <sheetPr>
    <pageSetUpPr fitToPage="1"/>
  </sheetPr>
  <dimension ref="A2:I33"/>
  <sheetViews>
    <sheetView topLeftCell="A12" workbookViewId="0">
      <selection activeCell="E31" sqref="E31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55</v>
      </c>
    </row>
    <row r="19" spans="1:7" x14ac:dyDescent="0.25">
      <c r="A19" s="1" t="s">
        <v>56</v>
      </c>
    </row>
    <row r="20" spans="1:7" x14ac:dyDescent="0.25">
      <c r="A20" s="1" t="s">
        <v>62</v>
      </c>
    </row>
    <row r="21" spans="1:7" ht="13.8" thickBot="1" x14ac:dyDescent="0.3">
      <c r="A21" s="59"/>
    </row>
    <row r="22" spans="1:7" ht="25.5" customHeight="1" thickBot="1" x14ac:dyDescent="0.3">
      <c r="B22" s="17"/>
      <c r="C22" s="95" t="s">
        <v>63</v>
      </c>
      <c r="D22" s="96"/>
    </row>
    <row r="23" spans="1:7" ht="26.4" x14ac:dyDescent="0.25">
      <c r="B23" s="38" t="s">
        <v>13</v>
      </c>
      <c r="C23" s="39" t="s">
        <v>37</v>
      </c>
      <c r="D23" s="15" t="s">
        <v>28</v>
      </c>
    </row>
    <row r="24" spans="1:7" x14ac:dyDescent="0.25">
      <c r="B24" s="41">
        <v>1</v>
      </c>
      <c r="C24" s="42">
        <f>ROUND((ROUND((ROUND((ROUND('Classification 01.07.11'!C17*1.02*1.02*1.02*1.02,4)+0.1)*1.02,4)+0.12)*1.02*1.02,4)+0.55)*1.02*1.02*1.02,4)</f>
        <v>11.924799999999999</v>
      </c>
      <c r="D24" s="43">
        <f t="shared" ref="D24:D30" si="0">C24*13/3*38</f>
        <v>1963.6170666666669</v>
      </c>
      <c r="E24" s="61"/>
      <c r="F24" s="61"/>
    </row>
    <row r="25" spans="1:7" x14ac:dyDescent="0.25">
      <c r="B25" s="41">
        <v>2</v>
      </c>
      <c r="C25" s="42">
        <f>ROUND((ROUND((ROUND((ROUND('Classification 01.07.11'!C18*1.02*1.02*1.02*1.02,4)+0.1)*1.02,4)+0.12)*1.02*1.02,4)+0.55)*1.02*1.02*1.02,4)</f>
        <v>12.068099999999999</v>
      </c>
      <c r="D25" s="43">
        <f t="shared" si="0"/>
        <v>1987.2138</v>
      </c>
      <c r="E25" s="61"/>
      <c r="F25" s="61"/>
    </row>
    <row r="26" spans="1:7" x14ac:dyDescent="0.25">
      <c r="B26" s="41">
        <v>3</v>
      </c>
      <c r="C26" s="42">
        <f>ROUND((ROUND((ROUND((ROUND('Classification 01.07.11'!C19*1.02*1.02*1.02*1.02,4)+0.1)*1.02,4)+0.12)*1.02*1.02,4)+0.55)*1.02*1.02*1.02,4)</f>
        <v>12.276999999999999</v>
      </c>
      <c r="D26" s="43">
        <f t="shared" si="0"/>
        <v>2021.6126666666667</v>
      </c>
      <c r="E26" s="61"/>
      <c r="F26" s="61"/>
    </row>
    <row r="27" spans="1:7" x14ac:dyDescent="0.25">
      <c r="B27" s="41">
        <v>4</v>
      </c>
      <c r="C27" s="42">
        <f>ROUND((ROUND((ROUND((ROUND('Classification 01.07.11'!C20*1.02*1.02*1.02*1.02,4)+0.1)*1.02,4)+0.12)*1.02*1.02,4)+0.55)*1.02*1.02*1.02,4)</f>
        <v>12.4856</v>
      </c>
      <c r="D27" s="45">
        <f t="shared" si="0"/>
        <v>2055.9621333333334</v>
      </c>
      <c r="E27" s="61"/>
      <c r="F27" s="61"/>
    </row>
    <row r="28" spans="1:7" x14ac:dyDescent="0.25">
      <c r="B28" s="41">
        <v>5</v>
      </c>
      <c r="C28" s="42">
        <f>ROUND((ROUND((ROUND((ROUND('Classification 01.07.11'!C21*1.02*1.02*1.02*1.02,4)+0.1)*1.02,4)+0.12)*1.02*1.02,4)+0.55)*1.02*1.02*1.02,4)</f>
        <v>12.816599999999999</v>
      </c>
      <c r="D28" s="45">
        <f t="shared" si="0"/>
        <v>2110.4667999999997</v>
      </c>
      <c r="E28" s="61"/>
      <c r="F28" s="61"/>
    </row>
    <row r="29" spans="1:7" x14ac:dyDescent="0.25">
      <c r="B29" s="41">
        <v>6</v>
      </c>
      <c r="C29" s="42">
        <f>ROUND((ROUND((ROUND((ROUND('Classification 01.07.11'!C22*1.02*1.02*1.02*1.02,4)+0.1)*1.02,4)+0.12)*1.02*1.02,4)+0.55)*1.02*1.02*1.02,4)</f>
        <v>13.2341</v>
      </c>
      <c r="D29" s="45">
        <f t="shared" si="0"/>
        <v>2179.2151333333331</v>
      </c>
      <c r="E29" s="61"/>
      <c r="F29" s="61"/>
    </row>
    <row r="30" spans="1:7" x14ac:dyDescent="0.25">
      <c r="B30" s="41">
        <v>7</v>
      </c>
      <c r="C30" s="42">
        <f>ROUND((ROUND((ROUND((ROUND('Classification 01.07.11'!C23*1.02*1.02*1.02*1.02,4)+0.1)*1.02,4)+0.12)*1.02*1.02,4)+0.55)*1.02*1.02*1.02,4)</f>
        <v>14.356999999999999</v>
      </c>
      <c r="D30" s="45">
        <f t="shared" si="0"/>
        <v>2364.1193333333331</v>
      </c>
      <c r="E30" s="61"/>
      <c r="F30" s="61"/>
    </row>
    <row r="31" spans="1:7" x14ac:dyDescent="0.25">
      <c r="E31" s="63"/>
      <c r="F31" s="62"/>
      <c r="G31" s="57"/>
    </row>
    <row r="32" spans="1:7" x14ac:dyDescent="0.25">
      <c r="A32" s="23"/>
      <c r="C32" s="62"/>
      <c r="D32" s="62"/>
      <c r="E32" s="64"/>
      <c r="F32" s="62"/>
    </row>
    <row r="33" spans="3:6" x14ac:dyDescent="0.25">
      <c r="C33" s="61"/>
      <c r="D33" s="62"/>
      <c r="F33" s="62"/>
    </row>
  </sheetData>
  <mergeCells count="7">
    <mergeCell ref="C22:D22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2"/>
  <sheetViews>
    <sheetView workbookViewId="0">
      <selection activeCell="E22" sqref="E22"/>
    </sheetView>
  </sheetViews>
  <sheetFormatPr baseColWidth="10" defaultColWidth="11" defaultRowHeight="13.2" x14ac:dyDescent="0.25"/>
  <cols>
    <col min="1" max="2" width="11" style="1"/>
    <col min="3" max="3" width="12.5" style="1" customWidth="1"/>
    <col min="4" max="6" width="11" style="1"/>
    <col min="7" max="7" width="13.09765625" style="1" customWidth="1"/>
    <col min="8" max="16384" width="11" style="1"/>
  </cols>
  <sheetData>
    <row r="2" spans="1:7" x14ac:dyDescent="0.25">
      <c r="A2" s="86" t="s">
        <v>0</v>
      </c>
      <c r="B2" s="86"/>
      <c r="C2" s="86"/>
      <c r="D2" s="86"/>
      <c r="E2" s="86"/>
      <c r="F2" s="86"/>
      <c r="G2" s="86"/>
    </row>
    <row r="3" spans="1:7" x14ac:dyDescent="0.25">
      <c r="A3" s="85" t="s">
        <v>1</v>
      </c>
      <c r="B3" s="85"/>
      <c r="C3" s="85"/>
      <c r="D3" s="85"/>
      <c r="E3" s="85"/>
      <c r="F3" s="85"/>
      <c r="G3" s="85"/>
    </row>
    <row r="4" spans="1:7" x14ac:dyDescent="0.25">
      <c r="A4" s="87" t="s">
        <v>2</v>
      </c>
      <c r="B4" s="87"/>
      <c r="C4" s="87"/>
      <c r="D4" s="87"/>
      <c r="E4" s="87"/>
      <c r="F4" s="87"/>
      <c r="G4" s="87"/>
    </row>
    <row r="5" spans="1:7" x14ac:dyDescent="0.25">
      <c r="A5" s="87" t="s">
        <v>3</v>
      </c>
      <c r="B5" s="87"/>
      <c r="C5" s="87"/>
      <c r="D5" s="87"/>
      <c r="E5" s="87"/>
      <c r="F5" s="87"/>
      <c r="G5" s="87"/>
    </row>
    <row r="6" spans="1:7" x14ac:dyDescent="0.25">
      <c r="A6" s="85" t="s">
        <v>4</v>
      </c>
      <c r="B6" s="85"/>
      <c r="C6" s="85"/>
      <c r="D6" s="85"/>
      <c r="E6" s="85"/>
      <c r="F6" s="85"/>
      <c r="G6" s="85"/>
    </row>
    <row r="7" spans="1:7" x14ac:dyDescent="0.25">
      <c r="A7" s="85" t="s">
        <v>5</v>
      </c>
      <c r="B7" s="85"/>
      <c r="C7" s="85"/>
      <c r="D7" s="85"/>
      <c r="E7" s="85"/>
      <c r="F7" s="85"/>
      <c r="G7" s="85"/>
    </row>
    <row r="8" spans="1:7" x14ac:dyDescent="0.25">
      <c r="A8" s="85" t="s">
        <v>6</v>
      </c>
      <c r="B8" s="85"/>
      <c r="C8" s="85"/>
      <c r="D8" s="85"/>
      <c r="E8" s="85"/>
      <c r="F8" s="85"/>
      <c r="G8" s="85"/>
    </row>
    <row r="9" spans="1:7" x14ac:dyDescent="0.25">
      <c r="A9" s="85" t="s">
        <v>7</v>
      </c>
      <c r="B9" s="85"/>
      <c r="C9" s="85"/>
      <c r="D9" s="85"/>
      <c r="E9" s="85"/>
      <c r="F9" s="85"/>
      <c r="G9" s="85"/>
    </row>
    <row r="10" spans="1:7" x14ac:dyDescent="0.25">
      <c r="A10" s="87" t="s">
        <v>8</v>
      </c>
      <c r="B10" s="87"/>
      <c r="C10" s="87"/>
      <c r="D10" s="87"/>
      <c r="E10" s="87"/>
      <c r="F10" s="87"/>
      <c r="G10" s="87"/>
    </row>
    <row r="11" spans="1:7" x14ac:dyDescent="0.25">
      <c r="A11" s="87" t="s">
        <v>9</v>
      </c>
      <c r="B11" s="87"/>
      <c r="C11" s="87"/>
      <c r="D11" s="87"/>
      <c r="E11" s="87"/>
      <c r="F11" s="87"/>
      <c r="G11" s="87"/>
    </row>
    <row r="12" spans="1:7" x14ac:dyDescent="0.25">
      <c r="A12" s="88" t="s">
        <v>15</v>
      </c>
      <c r="B12" s="88"/>
      <c r="C12" s="88"/>
      <c r="D12" s="88"/>
      <c r="E12" s="88"/>
      <c r="F12" s="88"/>
      <c r="G12" s="88"/>
    </row>
    <row r="14" spans="1:7" ht="26.4" x14ac:dyDescent="0.25">
      <c r="B14" s="2"/>
      <c r="C14" s="3" t="s">
        <v>16</v>
      </c>
      <c r="D14" s="3" t="s">
        <v>12</v>
      </c>
      <c r="E14" s="3" t="s">
        <v>17</v>
      </c>
    </row>
    <row r="15" spans="1:7" ht="26.4" x14ac:dyDescent="0.25">
      <c r="B15" s="4" t="s">
        <v>13</v>
      </c>
      <c r="C15" s="4" t="s">
        <v>14</v>
      </c>
      <c r="D15" s="4" t="s">
        <v>14</v>
      </c>
      <c r="E15" s="4" t="s">
        <v>14</v>
      </c>
    </row>
    <row r="16" spans="1:7" x14ac:dyDescent="0.25">
      <c r="B16" s="5">
        <v>1</v>
      </c>
      <c r="C16" s="7">
        <f>ROUND('Classification 01.01.10'!C16*1.02,4)</f>
        <v>8.9240999999999993</v>
      </c>
      <c r="D16" s="6">
        <f>ROUND('Classification 01.01.10'!D16,4)</f>
        <v>8.9240999999999993</v>
      </c>
      <c r="E16" s="6">
        <f>ROUND('Classification 01.01.10'!E16*1.02,4)</f>
        <v>9.2847000000000008</v>
      </c>
    </row>
    <row r="17" spans="2:5" x14ac:dyDescent="0.25">
      <c r="B17" s="5">
        <v>2</v>
      </c>
      <c r="C17" s="7">
        <f>ROUND('Classification 01.01.10'!C17*1.02,4)</f>
        <v>8.9817</v>
      </c>
      <c r="D17" s="7">
        <f>ROUND('Classification 01.01.10'!D17,4)</f>
        <v>9.0106000000000002</v>
      </c>
      <c r="E17" s="7">
        <f>ROUND('Classification 01.01.10'!E17*1.02,4)</f>
        <v>9.4046000000000003</v>
      </c>
    </row>
    <row r="18" spans="2:5" x14ac:dyDescent="0.25">
      <c r="B18" s="5">
        <v>3</v>
      </c>
      <c r="C18" s="7">
        <f>ROUND('Classification 01.01.10'!C18*1.02,4)</f>
        <v>9.0394000000000005</v>
      </c>
      <c r="D18" s="7">
        <f>ROUND('Classification 01.01.10'!D18,4)</f>
        <v>9.1234000000000002</v>
      </c>
      <c r="E18" s="7">
        <f>ROUND('Classification 01.01.10'!E18*1.02,4)+0.0001</f>
        <v>9.5793999999999997</v>
      </c>
    </row>
    <row r="19" spans="2:5" x14ac:dyDescent="0.25">
      <c r="B19" s="5">
        <v>4</v>
      </c>
      <c r="C19" s="7">
        <f>ROUND('Classification 01.01.10'!C19*1.02,4)</f>
        <v>9.3751999999999995</v>
      </c>
      <c r="D19" s="6">
        <f>ROUND('Classification 01.01.10'!D19*1.02,4)</f>
        <v>9.3751999999999995</v>
      </c>
      <c r="E19" s="6">
        <f>ROUND('Classification 01.01.10'!E19*1.02*1.02,4)</f>
        <v>9.9489999999999998</v>
      </c>
    </row>
    <row r="20" spans="2:5" x14ac:dyDescent="0.25">
      <c r="B20" s="5">
        <v>5</v>
      </c>
      <c r="C20" s="7">
        <f>ROUND('Classification 01.01.10'!C20*1.02,4)</f>
        <v>9.6412999999999993</v>
      </c>
      <c r="D20" s="6">
        <f>ROUND('Classification 01.01.10'!D20*1.02,4)</f>
        <v>9.6412999999999993</v>
      </c>
      <c r="E20" s="6">
        <f>ROUND('Classification 01.01.10'!E20*1.02*1.02,4)</f>
        <v>10.2315</v>
      </c>
    </row>
    <row r="21" spans="2:5" x14ac:dyDescent="0.25">
      <c r="B21" s="5">
        <v>6</v>
      </c>
      <c r="C21" s="7">
        <f>ROUND('Classification 01.01.10'!C21*1.02,4)</f>
        <v>9.9771000000000001</v>
      </c>
      <c r="D21" s="6">
        <f>ROUND('Classification 01.01.10'!D21*1.02,4)</f>
        <v>9.9771000000000001</v>
      </c>
      <c r="E21" s="6">
        <f>ROUND('Classification 01.01.10'!E21*1.02*1.02,4)</f>
        <v>10.5878</v>
      </c>
    </row>
    <row r="22" spans="2:5" x14ac:dyDescent="0.25">
      <c r="B22" s="5">
        <v>7</v>
      </c>
      <c r="C22" s="7">
        <f>ROUND('Classification 01.01.10'!C22*1.02,4)</f>
        <v>10.8802</v>
      </c>
      <c r="D22" s="6">
        <f>ROUND('Classification 01.01.10'!D22*1.02,4)</f>
        <v>10.8802</v>
      </c>
      <c r="E22" s="6">
        <f>ROUND('Classification 01.01.10'!E22*1.02*1.02,4)</f>
        <v>11.546200000000001</v>
      </c>
    </row>
  </sheetData>
  <mergeCells count="11">
    <mergeCell ref="A8:G8"/>
    <mergeCell ref="A9:G9"/>
    <mergeCell ref="A10:G10"/>
    <mergeCell ref="A11:G11"/>
    <mergeCell ref="A12:G12"/>
    <mergeCell ref="A7:G7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81E1D-9815-464E-AB27-88CAE576836A}">
  <sheetPr>
    <pageSetUpPr fitToPage="1"/>
  </sheetPr>
  <dimension ref="A2:I33"/>
  <sheetViews>
    <sheetView topLeftCell="A12" workbookViewId="0">
      <selection activeCell="G40" sqref="G40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55</v>
      </c>
    </row>
    <row r="19" spans="1:7" x14ac:dyDescent="0.25">
      <c r="A19" s="1" t="s">
        <v>56</v>
      </c>
    </row>
    <row r="20" spans="1:7" x14ac:dyDescent="0.25">
      <c r="A20" s="1" t="s">
        <v>64</v>
      </c>
    </row>
    <row r="21" spans="1:7" ht="13.8" thickBot="1" x14ac:dyDescent="0.3">
      <c r="A21" s="59"/>
    </row>
    <row r="22" spans="1:7" ht="25.5" customHeight="1" thickBot="1" x14ac:dyDescent="0.3">
      <c r="B22" s="17"/>
      <c r="C22" s="95" t="s">
        <v>65</v>
      </c>
      <c r="D22" s="96"/>
    </row>
    <row r="23" spans="1:7" ht="26.4" x14ac:dyDescent="0.25">
      <c r="B23" s="38" t="s">
        <v>13</v>
      </c>
      <c r="C23" s="39" t="s">
        <v>37</v>
      </c>
      <c r="D23" s="15" t="s">
        <v>28</v>
      </c>
    </row>
    <row r="24" spans="1:7" x14ac:dyDescent="0.25">
      <c r="B24" s="41">
        <v>1</v>
      </c>
      <c r="C24" s="42">
        <f>ROUND((ROUND((ROUND((ROUND('Classification 01.07.11'!C17*1.02*1.02*1.02*1.02,4)+0.1)*1.02,4)+0.12)*1.02*1.02,4)+0.55)*1.02*1.02*1.02*1.02,4)</f>
        <v>12.1633</v>
      </c>
      <c r="D24" s="43">
        <f t="shared" ref="D24:D30" si="0">C24*13/3*38</f>
        <v>2002.8900666666664</v>
      </c>
      <c r="E24" s="61"/>
      <c r="F24" s="61"/>
    </row>
    <row r="25" spans="1:7" x14ac:dyDescent="0.25">
      <c r="B25" s="41">
        <v>2</v>
      </c>
      <c r="C25" s="42">
        <f>ROUND((ROUND((ROUND((ROUND('Classification 01.07.11'!C18*1.02*1.02*1.02*1.02,4)+0.1)*1.02,4)+0.12)*1.02*1.02,4)+0.55)*1.02*1.02*1.02*1.02,4)</f>
        <v>12.3094</v>
      </c>
      <c r="D25" s="43">
        <f t="shared" si="0"/>
        <v>2026.9478666666666</v>
      </c>
      <c r="E25" s="61"/>
      <c r="F25" s="61"/>
    </row>
    <row r="26" spans="1:7" x14ac:dyDescent="0.25">
      <c r="B26" s="41">
        <v>3</v>
      </c>
      <c r="C26" s="42">
        <f>ROUND((ROUND((ROUND((ROUND('Classification 01.07.11'!C19*1.02*1.02*1.02*1.02,4)+0.1)*1.02,4)+0.12)*1.02*1.02,4)+0.55)*1.02*1.02*1.02*1.02,4)</f>
        <v>12.522500000000001</v>
      </c>
      <c r="D26" s="43">
        <f t="shared" si="0"/>
        <v>2062.0383333333339</v>
      </c>
      <c r="E26" s="61"/>
      <c r="F26" s="61"/>
    </row>
    <row r="27" spans="1:7" x14ac:dyDescent="0.25">
      <c r="B27" s="41">
        <v>4</v>
      </c>
      <c r="C27" s="42">
        <f>ROUND((ROUND((ROUND((ROUND('Classification 01.07.11'!C20*1.02*1.02*1.02*1.02,4)+0.1)*1.02,4)+0.12)*1.02*1.02,4)+0.55)*1.02*1.02*1.02*1.02,4)</f>
        <v>12.7354</v>
      </c>
      <c r="D27" s="45">
        <f t="shared" si="0"/>
        <v>2097.0958666666666</v>
      </c>
      <c r="E27" s="61"/>
      <c r="F27" s="61"/>
    </row>
    <row r="28" spans="1:7" x14ac:dyDescent="0.25">
      <c r="B28" s="41">
        <v>5</v>
      </c>
      <c r="C28" s="42">
        <f>ROUND((ROUND((ROUND((ROUND('Classification 01.07.11'!C21*1.02*1.02*1.02*1.02,4)+0.1)*1.02,4)+0.12)*1.02*1.02,4)+0.55)*1.02*1.02*1.02*1.02,4)</f>
        <v>13.073</v>
      </c>
      <c r="D28" s="45">
        <f t="shared" si="0"/>
        <v>2152.6873333333333</v>
      </c>
      <c r="E28" s="61"/>
      <c r="F28" s="61"/>
    </row>
    <row r="29" spans="1:7" x14ac:dyDescent="0.25">
      <c r="B29" s="41">
        <v>6</v>
      </c>
      <c r="C29" s="42">
        <f>ROUND((ROUND((ROUND((ROUND('Classification 01.07.11'!C22*1.02*1.02*1.02*1.02,4)+0.1)*1.02,4)+0.12)*1.02*1.02,4)+0.55)*1.02*1.02*1.02*1.02,4)</f>
        <v>13.498799999999999</v>
      </c>
      <c r="D29" s="45">
        <f t="shared" si="0"/>
        <v>2222.8024</v>
      </c>
      <c r="E29" s="61"/>
      <c r="F29" s="61"/>
    </row>
    <row r="30" spans="1:7" x14ac:dyDescent="0.25">
      <c r="B30" s="41">
        <v>7</v>
      </c>
      <c r="C30" s="42">
        <f>ROUND((ROUND((ROUND((ROUND('Classification 01.07.11'!C23*1.02*1.02*1.02*1.02,4)+0.1)*1.02,4)+0.12)*1.02*1.02,4)+0.55)*1.02*1.02*1.02*1.02,4)</f>
        <v>14.6441</v>
      </c>
      <c r="D30" s="45">
        <f t="shared" si="0"/>
        <v>2411.3951333333334</v>
      </c>
      <c r="E30" s="61"/>
      <c r="F30" s="61"/>
    </row>
    <row r="31" spans="1:7" x14ac:dyDescent="0.25">
      <c r="E31" s="63"/>
      <c r="F31" s="62"/>
      <c r="G31" s="57"/>
    </row>
    <row r="32" spans="1:7" x14ac:dyDescent="0.25">
      <c r="A32" s="23"/>
      <c r="C32" s="62"/>
      <c r="D32" s="62"/>
      <c r="E32" s="64"/>
      <c r="F32" s="62"/>
    </row>
    <row r="33" spans="3:6" x14ac:dyDescent="0.25">
      <c r="C33" s="61"/>
      <c r="D33" s="62"/>
      <c r="F33" s="62"/>
    </row>
  </sheetData>
  <mergeCells count="7">
    <mergeCell ref="C22:D22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8D29-05C9-48BA-8156-3A7B12942230}">
  <sheetPr>
    <pageSetUpPr fitToPage="1"/>
  </sheetPr>
  <dimension ref="A2:I33"/>
  <sheetViews>
    <sheetView topLeftCell="A12" workbookViewId="0">
      <selection activeCell="I42" sqref="I42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3" style="1" customWidth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55</v>
      </c>
    </row>
    <row r="19" spans="1:7" x14ac:dyDescent="0.25">
      <c r="A19" s="1" t="s">
        <v>56</v>
      </c>
    </row>
    <row r="20" spans="1:7" x14ac:dyDescent="0.25">
      <c r="A20" s="1" t="s">
        <v>66</v>
      </c>
    </row>
    <row r="21" spans="1:7" x14ac:dyDescent="0.25">
      <c r="A21" s="59"/>
    </row>
    <row r="22" spans="1:7" ht="25.5" customHeight="1" x14ac:dyDescent="0.25">
      <c r="B22" s="65"/>
      <c r="C22" s="97" t="s">
        <v>67</v>
      </c>
      <c r="D22" s="97"/>
    </row>
    <row r="23" spans="1:7" ht="26.4" x14ac:dyDescent="0.25">
      <c r="B23" s="66" t="s">
        <v>13</v>
      </c>
      <c r="C23" s="66" t="s">
        <v>37</v>
      </c>
      <c r="D23" s="66" t="s">
        <v>28</v>
      </c>
    </row>
    <row r="24" spans="1:7" x14ac:dyDescent="0.25">
      <c r="B24" s="41">
        <v>1</v>
      </c>
      <c r="C24" s="42">
        <f>ROUND((ROUND((ROUND((ROUND('Classification 01.07.11'!C17*1.02*1.02*1.02*1.02,4)+0.1)*1.02,4)+0.12)*1.02*1.02,4)+0.55)*1.02*1.02*1.02*1.02*1.02,4)</f>
        <v>12.406599999999999</v>
      </c>
      <c r="D24" s="43">
        <f t="shared" ref="D24:D30" si="0">C24*13/3*38</f>
        <v>2042.9534666666666</v>
      </c>
      <c r="E24" s="61"/>
      <c r="F24" s="61"/>
    </row>
    <row r="25" spans="1:7" x14ac:dyDescent="0.25">
      <c r="B25" s="41">
        <v>2</v>
      </c>
      <c r="C25" s="42">
        <f>ROUND((ROUND((ROUND((ROUND('Classification 01.07.11'!C18*1.02*1.02*1.02*1.02,4)+0.1)*1.02,4)+0.12)*1.02*1.02,4)+0.55)*1.02*1.02*1.02*1.02*1.02,4)</f>
        <v>12.5556</v>
      </c>
      <c r="D25" s="43">
        <f t="shared" si="0"/>
        <v>2067.4888000000001</v>
      </c>
      <c r="E25" s="61"/>
      <c r="F25" s="61"/>
    </row>
    <row r="26" spans="1:7" x14ac:dyDescent="0.25">
      <c r="B26" s="41">
        <v>3</v>
      </c>
      <c r="C26" s="42">
        <f>ROUND((ROUND((ROUND((ROUND('Classification 01.07.11'!C19*1.02*1.02*1.02*1.02,4)+0.1)*1.02,4)+0.12)*1.02*1.02,4)+0.55)*1.02*1.02*1.02*1.02*1.02,4)</f>
        <v>12.773</v>
      </c>
      <c r="D26" s="43">
        <f t="shared" si="0"/>
        <v>2103.2873333333337</v>
      </c>
      <c r="E26" s="61"/>
      <c r="F26" s="61"/>
    </row>
    <row r="27" spans="1:7" x14ac:dyDescent="0.25">
      <c r="B27" s="41">
        <v>4</v>
      </c>
      <c r="C27" s="42">
        <f>ROUND((ROUND((ROUND((ROUND('Classification 01.07.11'!C20*1.02*1.02*1.02*1.02,4)+0.1)*1.02,4)+0.12)*1.02*1.02,4)+0.55)*1.02*1.02*1.02*1.02*1.02,4)</f>
        <v>12.9901</v>
      </c>
      <c r="D27" s="45">
        <f t="shared" si="0"/>
        <v>2139.0364666666665</v>
      </c>
      <c r="E27" s="61"/>
      <c r="F27" s="61"/>
    </row>
    <row r="28" spans="1:7" x14ac:dyDescent="0.25">
      <c r="B28" s="41">
        <v>5</v>
      </c>
      <c r="C28" s="42">
        <f>ROUND((ROUND((ROUND((ROUND('Classification 01.07.11'!C21*1.02*1.02*1.02*1.02,4)+0.1)*1.02,4)+0.12)*1.02*1.02,4)+0.55)*1.02*1.02*1.02*1.02*1.02,4)</f>
        <v>13.3344</v>
      </c>
      <c r="D28" s="45">
        <f t="shared" si="0"/>
        <v>2195.7312000000002</v>
      </c>
      <c r="E28" s="61"/>
      <c r="F28" s="61"/>
    </row>
    <row r="29" spans="1:7" x14ac:dyDescent="0.25">
      <c r="B29" s="41">
        <v>6</v>
      </c>
      <c r="C29" s="42">
        <f>ROUND((ROUND((ROUND((ROUND('Classification 01.07.11'!C22*1.02*1.02*1.02*1.02,4)+0.1)*1.02,4)+0.12)*1.02*1.02,4)+0.55)*1.02*1.02*1.02*1.02*1.02,4)</f>
        <v>13.768800000000001</v>
      </c>
      <c r="D29" s="45">
        <f t="shared" si="0"/>
        <v>2267.2624000000001</v>
      </c>
      <c r="E29" s="61"/>
      <c r="F29" s="61"/>
    </row>
    <row r="30" spans="1:7" x14ac:dyDescent="0.25">
      <c r="B30" s="41">
        <v>7</v>
      </c>
      <c r="C30" s="42">
        <f>ROUND((ROUND((ROUND((ROUND('Classification 01.07.11'!C23*1.02*1.02*1.02*1.02,4)+0.1)*1.02,4)+0.12)*1.02*1.02,4)+0.55)*1.02*1.02*1.02*1.02*1.02,4)</f>
        <v>14.936999999999999</v>
      </c>
      <c r="D30" s="45">
        <f t="shared" si="0"/>
        <v>2459.6259999999997</v>
      </c>
      <c r="E30" s="61"/>
      <c r="F30" s="61"/>
    </row>
    <row r="31" spans="1:7" x14ac:dyDescent="0.25">
      <c r="E31" s="63"/>
      <c r="F31" s="62"/>
      <c r="G31" s="62"/>
    </row>
    <row r="32" spans="1:7" x14ac:dyDescent="0.25">
      <c r="A32" s="23"/>
      <c r="C32" s="62"/>
      <c r="D32" s="62"/>
      <c r="E32" s="64"/>
      <c r="F32" s="62"/>
    </row>
    <row r="33" spans="3:6" x14ac:dyDescent="0.25">
      <c r="C33" s="61"/>
      <c r="D33" s="62"/>
      <c r="F33" s="62"/>
    </row>
  </sheetData>
  <mergeCells count="7">
    <mergeCell ref="C22:D22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5E33-FA53-4E5D-82F4-8FAE7C8D3F06}">
  <sheetPr>
    <pageSetUpPr fitToPage="1"/>
  </sheetPr>
  <dimension ref="A2:I33"/>
  <sheetViews>
    <sheetView topLeftCell="A13" workbookViewId="0">
      <selection activeCell="C28" sqref="C28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7" width="12.3984375" style="1" customWidth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55</v>
      </c>
    </row>
    <row r="19" spans="1:7" x14ac:dyDescent="0.25">
      <c r="A19" s="1" t="s">
        <v>56</v>
      </c>
    </row>
    <row r="20" spans="1:7" x14ac:dyDescent="0.25">
      <c r="A20" s="1" t="s">
        <v>68</v>
      </c>
    </row>
    <row r="21" spans="1:7" x14ac:dyDescent="0.25">
      <c r="A21" s="59"/>
    </row>
    <row r="22" spans="1:7" ht="25.5" customHeight="1" x14ac:dyDescent="0.25">
      <c r="B22" s="65"/>
      <c r="C22" s="97" t="s">
        <v>69</v>
      </c>
      <c r="D22" s="97"/>
    </row>
    <row r="23" spans="1:7" ht="26.4" x14ac:dyDescent="0.25">
      <c r="B23" s="66" t="s">
        <v>13</v>
      </c>
      <c r="C23" s="66" t="s">
        <v>37</v>
      </c>
      <c r="D23" s="66" t="s">
        <v>28</v>
      </c>
    </row>
    <row r="24" spans="1:7" x14ac:dyDescent="0.25">
      <c r="B24" s="41">
        <v>1</v>
      </c>
      <c r="C24" s="42">
        <f>ROUND((ROUND((ROUND((ROUND('Classification 01.07.11'!C17*1.02*1.02*1.02*1.02,4)+0.1)*1.02,4)+0.12)*1.02*1.02,4)+0.55)*1.02*1.02*1.02*1.02*1.02*1.02,4)</f>
        <v>12.6547</v>
      </c>
      <c r="D24" s="43">
        <f>C24*13/3*38</f>
        <v>2083.8072666666667</v>
      </c>
      <c r="E24" s="61"/>
      <c r="F24" s="61"/>
    </row>
    <row r="25" spans="1:7" x14ac:dyDescent="0.25">
      <c r="B25" s="41">
        <v>2</v>
      </c>
      <c r="C25" s="42">
        <f>ROUND((ROUND((ROUND((ROUND('Classification 01.07.11'!C18*1.02*1.02*1.02*1.02,4)+0.1)*1.02,4)+0.12)*1.02*1.02,4)+0.55)*1.02*1.02*1.02*1.02*1.02*1.02,4)</f>
        <v>12.806699999999999</v>
      </c>
      <c r="D25" s="43">
        <f t="shared" ref="D25:D30" si="0">C25*13/3*38</f>
        <v>2108.8366000000001</v>
      </c>
      <c r="E25" s="61"/>
      <c r="F25" s="61"/>
    </row>
    <row r="26" spans="1:7" x14ac:dyDescent="0.25">
      <c r="B26" s="41">
        <v>3</v>
      </c>
      <c r="C26" s="42">
        <f>ROUND((ROUND((ROUND((ROUND('Classification 01.07.11'!C19*1.02*1.02*1.02*1.02,4)+0.1)*1.02,4)+0.12)*1.02*1.02,4)+0.55)*1.02*1.02*1.02*1.02*1.02*1.02,4)</f>
        <v>13.028499999999999</v>
      </c>
      <c r="D26" s="43">
        <f t="shared" si="0"/>
        <v>2145.3596666666663</v>
      </c>
      <c r="E26" s="61"/>
      <c r="F26" s="61"/>
    </row>
    <row r="27" spans="1:7" x14ac:dyDescent="0.25">
      <c r="B27" s="41">
        <v>4</v>
      </c>
      <c r="C27" s="42">
        <f>ROUND((ROUND((ROUND((ROUND('Classification 01.07.11'!C20*1.02*1.02*1.02*1.02,4)+0.1)*1.02,4)+0.12)*1.02*1.02,4)+0.55)*1.02*1.02*1.02*1.02*1.02*1.02,4)</f>
        <v>13.2499</v>
      </c>
      <c r="D27" s="45">
        <f t="shared" si="0"/>
        <v>2181.816866666667</v>
      </c>
      <c r="E27" s="61"/>
      <c r="F27" s="61"/>
    </row>
    <row r="28" spans="1:7" x14ac:dyDescent="0.25">
      <c r="B28" s="41">
        <v>5</v>
      </c>
      <c r="C28" s="42">
        <f>ROUND((ROUND((ROUND((ROUND('Classification 01.07.11'!C21*1.02*1.02*1.02*1.02,4)+0.1)*1.02,4)+0.12)*1.02*1.02,4)+0.55)*1.02*1.02*1.02*1.02*1.02*1.02,4)</f>
        <v>13.601100000000001</v>
      </c>
      <c r="D28" s="45">
        <f t="shared" si="0"/>
        <v>2239.6477999999997</v>
      </c>
      <c r="E28" s="61"/>
      <c r="F28" s="61"/>
    </row>
    <row r="29" spans="1:7" x14ac:dyDescent="0.25">
      <c r="B29" s="41">
        <v>6</v>
      </c>
      <c r="C29" s="42">
        <f>ROUND((ROUND((ROUND((ROUND('Classification 01.07.11'!C22*1.02*1.02*1.02*1.02,4)+0.1)*1.02,4)+0.12)*1.02*1.02,4)+0.55)*1.02*1.02*1.02*1.02*1.02*1.02,4)</f>
        <v>14.0441</v>
      </c>
      <c r="D29" s="45">
        <f t="shared" si="0"/>
        <v>2312.5951333333333</v>
      </c>
      <c r="E29" s="61"/>
      <c r="F29" s="61"/>
    </row>
    <row r="30" spans="1:7" x14ac:dyDescent="0.25">
      <c r="B30" s="41">
        <v>7</v>
      </c>
      <c r="C30" s="42">
        <f>ROUND((ROUND((ROUND((ROUND('Classification 01.07.11'!C23*1.02*1.02*1.02*1.02,4)+0.1)*1.02,4)+0.12)*1.02*1.02,4)+0.55)*1.02*1.02*1.02*1.02*1.02*1.02,4)</f>
        <v>15.2357</v>
      </c>
      <c r="D30" s="45">
        <f t="shared" si="0"/>
        <v>2508.8119333333334</v>
      </c>
      <c r="E30" s="61"/>
      <c r="F30" s="61"/>
    </row>
    <row r="31" spans="1:7" x14ac:dyDescent="0.25">
      <c r="E31" s="63"/>
      <c r="F31" s="62"/>
      <c r="G31" s="57"/>
    </row>
    <row r="32" spans="1:7" x14ac:dyDescent="0.25">
      <c r="A32" s="23"/>
      <c r="C32" s="62"/>
      <c r="D32" s="62"/>
      <c r="E32" s="64"/>
      <c r="F32" s="62"/>
      <c r="G32" s="62"/>
    </row>
    <row r="33" spans="3:7" x14ac:dyDescent="0.25">
      <c r="C33" s="61"/>
      <c r="D33" s="62"/>
      <c r="F33" s="62"/>
      <c r="G33" s="62"/>
    </row>
  </sheetData>
  <mergeCells count="7">
    <mergeCell ref="C22:D22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51877-EFB9-431B-BB13-3F8CE82F7560}">
  <sheetPr>
    <pageSetUpPr fitToPage="1"/>
  </sheetPr>
  <dimension ref="A2:I33"/>
  <sheetViews>
    <sheetView workbookViewId="0">
      <selection activeCell="B22" sqref="B22:D30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7" width="12.3984375" style="1" customWidth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55</v>
      </c>
    </row>
    <row r="19" spans="1:7" x14ac:dyDescent="0.25">
      <c r="A19" s="1" t="s">
        <v>56</v>
      </c>
    </row>
    <row r="20" spans="1:7" x14ac:dyDescent="0.25">
      <c r="A20" s="60" t="s">
        <v>71</v>
      </c>
    </row>
    <row r="21" spans="1:7" x14ac:dyDescent="0.25">
      <c r="A21" s="59"/>
    </row>
    <row r="22" spans="1:7" ht="25.5" customHeight="1" x14ac:dyDescent="0.25">
      <c r="B22" s="65"/>
      <c r="C22" s="97" t="s">
        <v>70</v>
      </c>
      <c r="D22" s="97"/>
    </row>
    <row r="23" spans="1:7" ht="26.4" x14ac:dyDescent="0.25">
      <c r="B23" s="66" t="s">
        <v>13</v>
      </c>
      <c r="C23" s="66" t="s">
        <v>37</v>
      </c>
      <c r="D23" s="66" t="s">
        <v>28</v>
      </c>
    </row>
    <row r="24" spans="1:7" x14ac:dyDescent="0.25">
      <c r="B24" s="41">
        <v>1</v>
      </c>
      <c r="C24" s="42">
        <f>ROUND((ROUND((ROUND((ROUND('Classification 01.07.11'!C17*1.02*1.02*1.02*1.02,4)+0.1)*1.02,4)+0.12)*1.02*1.02,4)+0.55)*1.02*1.02*1.02*1.02*1.02*1.02*1.02,4)</f>
        <v>12.9078</v>
      </c>
      <c r="D24" s="43">
        <f>C24*13/3*38</f>
        <v>2125.4843999999998</v>
      </c>
      <c r="E24" s="61"/>
      <c r="F24" s="61"/>
    </row>
    <row r="25" spans="1:7" x14ac:dyDescent="0.25">
      <c r="B25" s="41">
        <v>2</v>
      </c>
      <c r="C25" s="42">
        <f>ROUND((ROUND((ROUND((ROUND('Classification 01.07.11'!C18*1.02*1.02*1.02*1.02,4)+0.1)*1.02,4)+0.12)*1.02*1.02,4)+0.55)*1.02*1.02*1.02*1.02*1.02*1.02*1.02,4)</f>
        <v>13.062900000000001</v>
      </c>
      <c r="D25" s="43">
        <f t="shared" ref="D25:D30" si="0">C25*13/3*38</f>
        <v>2151.0241999999998</v>
      </c>
      <c r="E25" s="61"/>
      <c r="F25" s="61"/>
    </row>
    <row r="26" spans="1:7" x14ac:dyDescent="0.25">
      <c r="B26" s="41">
        <v>3</v>
      </c>
      <c r="C26" s="42">
        <f>ROUND((ROUND((ROUND((ROUND('Classification 01.07.11'!C19*1.02*1.02*1.02*1.02,4)+0.1)*1.02,4)+0.12)*1.02*1.02,4)+0.55)*1.02*1.02*1.02*1.02*1.02*1.02*1.02,4)</f>
        <v>13.289</v>
      </c>
      <c r="D26" s="43">
        <f t="shared" si="0"/>
        <v>2188.2553333333335</v>
      </c>
      <c r="E26" s="61"/>
      <c r="F26" s="61"/>
    </row>
    <row r="27" spans="1:7" x14ac:dyDescent="0.25">
      <c r="B27" s="41">
        <v>4</v>
      </c>
      <c r="C27" s="42">
        <f>ROUND((ROUND((ROUND((ROUND('Classification 01.07.11'!C20*1.02*1.02*1.02*1.02,4)+0.1)*1.02,4)+0.12)*1.02*1.02,4)+0.55)*1.02*1.02*1.02*1.02*1.02*1.02*1.02,4)</f>
        <v>13.514900000000001</v>
      </c>
      <c r="D27" s="45">
        <f t="shared" si="0"/>
        <v>2225.4535333333333</v>
      </c>
      <c r="E27" s="61"/>
      <c r="F27" s="61"/>
    </row>
    <row r="28" spans="1:7" x14ac:dyDescent="0.25">
      <c r="B28" s="41">
        <v>5</v>
      </c>
      <c r="C28" s="42">
        <f>ROUND((ROUND((ROUND((ROUND('Classification 01.07.11'!C21*1.02*1.02*1.02*1.02,4)+0.1)*1.02,4)+0.12)*1.02*1.02,4)+0.55)*1.02*1.02*1.02*1.02*1.02*1.02*1.02,4)</f>
        <v>13.873100000000001</v>
      </c>
      <c r="D28" s="45">
        <f t="shared" si="0"/>
        <v>2284.4371333333333</v>
      </c>
      <c r="E28" s="61"/>
      <c r="F28" s="61"/>
    </row>
    <row r="29" spans="1:7" x14ac:dyDescent="0.25">
      <c r="B29" s="41">
        <v>6</v>
      </c>
      <c r="C29" s="42">
        <f>ROUND((ROUND((ROUND((ROUND('Classification 01.07.11'!C22*1.02*1.02*1.02*1.02,4)+0.1)*1.02,4)+0.12)*1.02*1.02,4)+0.55)*1.02*1.02*1.02*1.02*1.02*1.02*1.02,4)</f>
        <v>14.324999999999999</v>
      </c>
      <c r="D29" s="45">
        <f t="shared" si="0"/>
        <v>2358.85</v>
      </c>
      <c r="E29" s="61"/>
      <c r="F29" s="61"/>
    </row>
    <row r="30" spans="1:7" x14ac:dyDescent="0.25">
      <c r="B30" s="41">
        <v>7</v>
      </c>
      <c r="C30" s="42">
        <f>ROUND((ROUND((ROUND((ROUND('Classification 01.07.11'!C23*1.02*1.02*1.02*1.02,4)+0.1)*1.02,4)+0.12)*1.02*1.02,4)+0.55)*1.02*1.02*1.02*1.02*1.02*1.02*1.02,4)</f>
        <v>15.5405</v>
      </c>
      <c r="D30" s="45">
        <f t="shared" si="0"/>
        <v>2559.0023333333334</v>
      </c>
      <c r="E30" s="61"/>
      <c r="F30" s="61"/>
    </row>
    <row r="31" spans="1:7" x14ac:dyDescent="0.25">
      <c r="E31" s="63"/>
      <c r="F31" s="62"/>
      <c r="G31" s="57"/>
    </row>
    <row r="32" spans="1:7" x14ac:dyDescent="0.25">
      <c r="A32" s="23"/>
      <c r="C32" s="62"/>
      <c r="D32" s="62"/>
      <c r="E32" s="64"/>
      <c r="F32" s="62"/>
      <c r="G32" s="62"/>
    </row>
    <row r="33" spans="3:7" x14ac:dyDescent="0.25">
      <c r="C33" s="61"/>
      <c r="D33" s="62"/>
      <c r="F33" s="62"/>
      <c r="G33" s="62"/>
    </row>
  </sheetData>
  <mergeCells count="7">
    <mergeCell ref="C22:D22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48D82-EBA6-49FB-B3A3-F34643D0CB1D}">
  <sheetPr>
    <tabColor rgb="FFFFC000"/>
    <pageSetUpPr fitToPage="1"/>
  </sheetPr>
  <dimension ref="A2:K52"/>
  <sheetViews>
    <sheetView tabSelected="1" topLeftCell="A13" workbookViewId="0">
      <selection activeCell="I54" sqref="I54"/>
    </sheetView>
  </sheetViews>
  <sheetFormatPr baseColWidth="10" defaultColWidth="11" defaultRowHeight="13.2" x14ac:dyDescent="0.25"/>
  <cols>
    <col min="1" max="1" width="23.09765625" style="1" customWidth="1"/>
    <col min="2" max="2" width="15.59765625" style="1" customWidth="1"/>
    <col min="3" max="3" width="13.5" style="1" customWidth="1"/>
    <col min="4" max="4" width="15.296875" style="1" customWidth="1"/>
    <col min="5" max="5" width="14.69921875" style="1" customWidth="1"/>
    <col min="6" max="7" width="14.19921875" style="1" customWidth="1"/>
    <col min="8" max="8" width="15" style="1" customWidth="1"/>
    <col min="9" max="9" width="14.296875" style="1" customWidth="1"/>
    <col min="10" max="10" width="14.3984375" style="1" customWidth="1"/>
    <col min="11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11" x14ac:dyDescent="0.25">
      <c r="A17" s="1" t="s">
        <v>47</v>
      </c>
    </row>
    <row r="18" spans="1:11" x14ac:dyDescent="0.25">
      <c r="A18" s="1" t="s">
        <v>55</v>
      </c>
    </row>
    <row r="19" spans="1:11" x14ac:dyDescent="0.25">
      <c r="A19" s="1" t="s">
        <v>56</v>
      </c>
    </row>
    <row r="20" spans="1:11" x14ac:dyDescent="0.25">
      <c r="A20" s="60" t="s">
        <v>71</v>
      </c>
    </row>
    <row r="21" spans="1:11" x14ac:dyDescent="0.25">
      <c r="A21" s="83" t="s">
        <v>87</v>
      </c>
    </row>
    <row r="22" spans="1:11" x14ac:dyDescent="0.25">
      <c r="A22" s="59"/>
    </row>
    <row r="23" spans="1:11" ht="13.8" thickBot="1" x14ac:dyDescent="0.3">
      <c r="E23" s="63"/>
      <c r="F23" s="62"/>
      <c r="G23" s="57"/>
    </row>
    <row r="24" spans="1:11" ht="75.599999999999994" thickBot="1" x14ac:dyDescent="0.3">
      <c r="A24" s="67"/>
      <c r="B24" s="68" t="s">
        <v>74</v>
      </c>
      <c r="C24" s="68" t="s">
        <v>74</v>
      </c>
      <c r="D24" s="68" t="s">
        <v>74</v>
      </c>
      <c r="E24" s="68" t="s">
        <v>74</v>
      </c>
      <c r="F24" s="68" t="s">
        <v>74</v>
      </c>
      <c r="G24" s="68" t="s">
        <v>74</v>
      </c>
      <c r="H24" s="68" t="s">
        <v>74</v>
      </c>
      <c r="I24" s="68" t="s">
        <v>74</v>
      </c>
      <c r="J24" s="68" t="s">
        <v>74</v>
      </c>
      <c r="K24" s="69" t="s">
        <v>75</v>
      </c>
    </row>
    <row r="25" spans="1:11" x14ac:dyDescent="0.25">
      <c r="A25" s="70" t="s">
        <v>76</v>
      </c>
      <c r="B25" s="71" t="s">
        <v>77</v>
      </c>
      <c r="C25" s="72" t="s">
        <v>78</v>
      </c>
      <c r="D25" s="71" t="s">
        <v>79</v>
      </c>
      <c r="E25" s="71" t="s">
        <v>80</v>
      </c>
      <c r="F25" s="71" t="s">
        <v>81</v>
      </c>
      <c r="G25" s="71" t="s">
        <v>82</v>
      </c>
      <c r="H25" s="71" t="s">
        <v>83</v>
      </c>
      <c r="I25" s="71" t="s">
        <v>84</v>
      </c>
      <c r="J25" s="73" t="s">
        <v>85</v>
      </c>
      <c r="K25" s="71" t="s">
        <v>86</v>
      </c>
    </row>
    <row r="26" spans="1:11" x14ac:dyDescent="0.25">
      <c r="A26" s="1">
        <v>0</v>
      </c>
      <c r="B26" s="74">
        <f>ROUND((ROUND((ROUND((ROUND('Classification 01.07.11'!$C$17*1.02^4,4)+0.1)*1.02,4)+0.12)*1.02*1.02,4)+0.55)*1.02^7,4)</f>
        <v>12.9078</v>
      </c>
      <c r="C26" s="75">
        <f>B26*13/3*38</f>
        <v>2125.4843999999998</v>
      </c>
      <c r="D26" s="74">
        <f>ROUND((ROUND((ROUND((ROUND('Classification 01.07.11'!$C$18*1.02^4,4)+0.1)*1.02,4)+0.12)*1.02*1.02,4)+0.55)*1.02^7,4)</f>
        <v>13.062900000000001</v>
      </c>
      <c r="E26" s="74">
        <f>ROUND((ROUND((ROUND((ROUND('Classification 01.07.11'!$C$19*1.02^4,4)+0.1)*1.02,4)+0.12)*1.02*1.02,4)+0.55)*1.02^7,4)</f>
        <v>13.289</v>
      </c>
      <c r="F26" s="74">
        <f>ROUND((ROUND((ROUND((ROUND('Classification 01.07.11'!$C$20*1.02^4,4)+0.1)*1.02,4)+0.12)*1.02*1.02,4)+0.55)*1.02^7,4)</f>
        <v>13.514900000000001</v>
      </c>
      <c r="G26" s="74">
        <f>ROUND((ROUND((ROUND((ROUND('Classification 01.07.11'!$C$21*1.02^4,4)+0.1)*1.02,4)+0.12)*1.02*1.02,4)+0.55)*1.02^7,4)</f>
        <v>13.873100000000001</v>
      </c>
      <c r="H26" s="74">
        <f>ROUND((ROUND((ROUND((ROUND('Classification 01.07.11'!$C$22*1.02^4,4)+0.1)*1.02,4)+0.12)*1.02*1.02,4)+0.55)*1.02^7,4)</f>
        <v>14.324999999999999</v>
      </c>
      <c r="I26" s="74">
        <f>ROUND((ROUND((ROUND((ROUND('Classification 01.07.11'!$C$23*1.02^4,4)+0.1)*1.02,4)+0.12)*1.02*1.02,4)+0.55)*1.02^7,4)</f>
        <v>15.5405</v>
      </c>
      <c r="J26" s="76">
        <f>I26*13/3*38</f>
        <v>2559.0023333333334</v>
      </c>
      <c r="K26" s="77">
        <v>0</v>
      </c>
    </row>
    <row r="27" spans="1:11" ht="13.8" x14ac:dyDescent="0.25">
      <c r="A27" s="1">
        <v>1</v>
      </c>
      <c r="B27" s="57">
        <f>ROUND((ROUND((ROUND((ROUND('Classification 01.07.11'!$C$17*1.02^4,4)+0.1)*1.02,4)+0.12)*1.02*1.02,4)+0.55)*1.02^7,4)</f>
        <v>12.9078</v>
      </c>
      <c r="C27" s="78">
        <f t="shared" ref="C27:C52" si="0">B27*13/3*38</f>
        <v>2125.4843999999998</v>
      </c>
      <c r="D27" s="57">
        <f>ROUND((ROUND((ROUND((ROUND('Classification 01.07.11'!$C$18*1.02^4,4)+0.1)*1.02,4)+0.12)*1.02*1.02,4)+0.55)*1.02^7,4)</f>
        <v>13.062900000000001</v>
      </c>
      <c r="E27" s="57">
        <f>ROUND((ROUND((ROUND((ROUND('Classification 01.07.11'!$C$19*1.02^4,4)+0.1)*1.02,4)+0.12)*1.02*1.02,4)+0.55)*1.02^7,4)</f>
        <v>13.289</v>
      </c>
      <c r="F27" s="57">
        <f>ROUND((ROUND((ROUND((ROUND('Classification 01.07.11'!$C$20*1.02^4,4)+0.1)*1.02,4)+0.12)*1.02*1.02,4)+0.55)*1.02^7,4)</f>
        <v>13.514900000000001</v>
      </c>
      <c r="G27" s="57">
        <f>ROUND((ROUND((ROUND((ROUND('Classification 01.07.11'!$C$21*1.02^4,4)+0.1)*1.02,4)+0.12)*1.02*1.02,4)+0.55)*1.02^7,4)</f>
        <v>13.873100000000001</v>
      </c>
      <c r="H27" s="57">
        <f>ROUND((ROUND((ROUND((ROUND('Classification 01.07.11'!$C$22*1.02^4,4)+0.1)*1.02,4)+0.12)*1.02*1.02,4)+0.55)*1.02^7,4)</f>
        <v>14.324999999999999</v>
      </c>
      <c r="I27" s="57">
        <f>ROUND((ROUND((ROUND((ROUND('Classification 01.07.11'!$C$23*1.02^4,4)+0.1)*1.02,4)+0.12)*1.02*1.02,4)+0.55)*1.02^7,4)</f>
        <v>15.5405</v>
      </c>
      <c r="J27" s="79">
        <f>I27*13/3*38</f>
        <v>2559.0023333333334</v>
      </c>
      <c r="K27" s="80">
        <v>0</v>
      </c>
    </row>
    <row r="28" spans="1:11" ht="13.8" x14ac:dyDescent="0.25">
      <c r="A28" s="1">
        <v>2</v>
      </c>
      <c r="B28" s="57">
        <f>ROUND((ROUND((ROUND((ROUND('Classification 01.07.11'!$C$17*1.02^4,4)+0.1)*1.02,4)+0.12)*1.02*1.02,4)+0.55)*1.02^7,4)</f>
        <v>12.9078</v>
      </c>
      <c r="C28" s="78">
        <f t="shared" si="0"/>
        <v>2125.4843999999998</v>
      </c>
      <c r="D28" s="57">
        <f>ROUND((ROUND((ROUND((ROUND('Classification 01.07.11'!$C$18*1.02^4,4)+0.1)*1.02,4)+0.12)*1.02*1.02,4)+0.55)*1.02^7,4)</f>
        <v>13.062900000000001</v>
      </c>
      <c r="E28" s="57">
        <f>ROUND((ROUND((ROUND((ROUND('Classification 01.07.11'!$C$19*1.02^4,4)+0.1)*1.02,4)+0.12)*1.02*1.02,4)+0.55)*1.02^7,4)</f>
        <v>13.289</v>
      </c>
      <c r="F28" s="57">
        <f>ROUND((ROUND((ROUND((ROUND('Classification 01.07.11'!$C$20*1.02^4,4)+0.1)*1.02,4)+0.12)*1.02*1.02,4)+0.55)*1.02^7,4)</f>
        <v>13.514900000000001</v>
      </c>
      <c r="G28" s="57">
        <f>ROUND((ROUND((ROUND((ROUND('Classification 01.07.11'!$C$21*1.02^4,4)+0.1)*1.02,4)+0.12)*1.02*1.02,4)+0.55)*1.02^7,4)</f>
        <v>13.873100000000001</v>
      </c>
      <c r="H28" s="57">
        <f>ROUND((ROUND((ROUND((ROUND('Classification 01.07.11'!$C$22*1.02^4,4)+0.1)*1.02,4)+0.12)*1.02*1.02,4)+0.55)*1.02^7,4)</f>
        <v>14.324999999999999</v>
      </c>
      <c r="I28" s="57">
        <f>ROUND((ROUND((ROUND((ROUND('Classification 01.07.11'!$C$23*1.02^4,4)+0.1)*1.02,4)+0.12)*1.02*1.02,4)+0.55)*1.02^7,4)</f>
        <v>15.5405</v>
      </c>
      <c r="J28" s="79">
        <f t="shared" ref="J28:J52" si="1">I28*13/3*38</f>
        <v>2559.0023333333334</v>
      </c>
      <c r="K28" s="80">
        <v>0</v>
      </c>
    </row>
    <row r="29" spans="1:11" ht="13.8" x14ac:dyDescent="0.25">
      <c r="A29" s="1">
        <v>3</v>
      </c>
      <c r="B29" s="57">
        <f>ROUND((ROUND((ROUND((ROUND('Classification 01.07.11'!$C$17*1.02^4,4)+0.1)*1.02,4)+0.12)*1.02*1.02,4)+0.55)*1.02^7,4)</f>
        <v>12.9078</v>
      </c>
      <c r="C29" s="78">
        <f t="shared" si="0"/>
        <v>2125.4843999999998</v>
      </c>
      <c r="D29" s="57">
        <f>ROUND((ROUND((ROUND((ROUND('Classification 01.07.11'!$C$18*1.02^4,4)+0.1)*1.02,4)+0.12)*1.02*1.02,4)+0.55)*1.02^7,4)</f>
        <v>13.062900000000001</v>
      </c>
      <c r="E29" s="57">
        <f>ROUND((ROUND((ROUND((ROUND('Classification 01.07.11'!$C$19*1.02^4,4)+0.1)*1.02,4)+0.12)*1.02*1.02,4)+0.55)*1.02^7,4)</f>
        <v>13.289</v>
      </c>
      <c r="F29" s="57">
        <f>ROUND((ROUND((ROUND((ROUND('Classification 01.07.11'!$C$20*1.02^4,4)+0.1)*1.02,4)+0.12)*1.02*1.02,4)+0.55)*1.02^7,4)</f>
        <v>13.514900000000001</v>
      </c>
      <c r="G29" s="57">
        <f>ROUND((ROUND((ROUND((ROUND('Classification 01.07.11'!$C$21*1.02^4,4)+0.1)*1.02,4)+0.12)*1.02*1.02,4)+0.55)*1.02^7,4)</f>
        <v>13.873100000000001</v>
      </c>
      <c r="H29" s="57">
        <f>ROUND((ROUND((ROUND((ROUND('Classification 01.07.11'!$C$22*1.02^4,4)+0.1)*1.02,4)+0.12)*1.02*1.02,4)+0.55)*1.02^7,4)</f>
        <v>14.324999999999999</v>
      </c>
      <c r="I29" s="57">
        <f>ROUND((ROUND((ROUND((ROUND('Classification 01.07.11'!$C$23*1.02^4,4)+0.1)*1.02,4)+0.12)*1.02*1.02,4)+0.55)*1.02^7,4)</f>
        <v>15.5405</v>
      </c>
      <c r="J29" s="79">
        <f t="shared" si="1"/>
        <v>2559.0023333333334</v>
      </c>
      <c r="K29" s="80">
        <v>0</v>
      </c>
    </row>
    <row r="30" spans="1:11" ht="13.8" x14ac:dyDescent="0.25">
      <c r="A30" s="1">
        <v>4</v>
      </c>
      <c r="B30" s="57">
        <f>ROUND((ROUND((ROUND((ROUND('Classification 01.07.11'!$C$17*1.02^4,4)+0.1)*1.02,4)+0.12)*1.02*1.02,4)+0.55)*1.02^7,4)</f>
        <v>12.9078</v>
      </c>
      <c r="C30" s="78">
        <f t="shared" si="0"/>
        <v>2125.4843999999998</v>
      </c>
      <c r="D30" s="57">
        <f>ROUND((ROUND((ROUND((ROUND('Classification 01.07.11'!$C$18*1.02^4,4)+0.1)*1.02,4)+0.12)*1.02*1.02,4)+0.55)*1.02^7,4)</f>
        <v>13.062900000000001</v>
      </c>
      <c r="E30" s="57">
        <f>ROUND((ROUND((ROUND((ROUND('Classification 01.07.11'!$C$19*1.02^4,4)+0.1)*1.02,4)+0.12)*1.02*1.02,4)+0.55)*1.02^7,4)</f>
        <v>13.289</v>
      </c>
      <c r="F30" s="57">
        <f>ROUND((ROUND((ROUND((ROUND('Classification 01.07.11'!$C$20*1.02^4,4)+0.1)*1.02,4)+0.12)*1.02*1.02,4)+0.55)*1.02^7,4)</f>
        <v>13.514900000000001</v>
      </c>
      <c r="G30" s="57">
        <f>ROUND((ROUND((ROUND((ROUND('Classification 01.07.11'!$C$21*1.02^4,4)+0.1)*1.02,4)+0.12)*1.02*1.02,4)+0.55)*1.02^7,4)</f>
        <v>13.873100000000001</v>
      </c>
      <c r="H30" s="57">
        <f>ROUND((ROUND((ROUND((ROUND('Classification 01.07.11'!$C$22*1.02^4,4)+0.1)*1.02,4)+0.12)*1.02*1.02,4)+0.55)*1.02^7,4)</f>
        <v>14.324999999999999</v>
      </c>
      <c r="I30" s="57">
        <f>ROUND((ROUND((ROUND((ROUND('Classification 01.07.11'!$C$23*1.02^4,4)+0.1)*1.02,4)+0.12)*1.02*1.02,4)+0.55)*1.02^7,4)</f>
        <v>15.5405</v>
      </c>
      <c r="J30" s="79">
        <f t="shared" si="1"/>
        <v>2559.0023333333334</v>
      </c>
      <c r="K30" s="80">
        <v>0</v>
      </c>
    </row>
    <row r="31" spans="1:11" ht="13.8" x14ac:dyDescent="0.25">
      <c r="A31" s="1">
        <v>5</v>
      </c>
      <c r="B31" s="74">
        <f>ROUND(ROUND((ROUND((ROUND((ROUND('Classification 01.07.11'!$C$17*1.02^4,4)+0.1)*1.02,4)+0.12)*1.02*1.02,4)+0.55)*1.02^7,4)+0.13*$K31,4)</f>
        <v>13.037800000000001</v>
      </c>
      <c r="C31" s="81">
        <f t="shared" si="0"/>
        <v>2146.8910666666666</v>
      </c>
      <c r="D31" s="74">
        <f>ROUND(ROUND((ROUND((ROUND((ROUND('Classification 01.07.11'!$C$18*1.02^4,4)+0.1)*1.02,4)+0.12)*1.02*1.02,4)+0.55)*1.02^7,4)+0.13*$K31,4)</f>
        <v>13.1929</v>
      </c>
      <c r="E31" s="74">
        <f>ROUND(ROUND((ROUND((ROUND((ROUND('Classification 01.07.11'!$C$19*1.02^4,4)+0.1)*1.02,4)+0.12)*1.02*1.02,4)+0.55)*1.02^7,4)+0.13*$K31,4)</f>
        <v>13.419</v>
      </c>
      <c r="F31" s="74">
        <f>ROUND(ROUND((ROUND((ROUND((ROUND('Classification 01.07.11'!$C$20*1.02^4,4)+0.1)*1.02,4)+0.12)*1.02*1.02,4)+0.55)*1.02^7,4)+0.13*$K31,4)</f>
        <v>13.6449</v>
      </c>
      <c r="G31" s="74">
        <f>ROUND(ROUND((ROUND((ROUND((ROUND('Classification 01.07.11'!$C$21*1.02^4,4)+0.1)*1.02,4)+0.12)*1.02*1.02,4)+0.55)*1.02^7,4)+0.13*$K31,4)</f>
        <v>14.0031</v>
      </c>
      <c r="H31" s="74">
        <f>ROUND(ROUND((ROUND((ROUND((ROUND('Classification 01.07.11'!$C$22*1.02^4,4)+0.1)*1.02,4)+0.12)*1.02*1.02,4)+0.55)*1.02^7,4)+0.13*$K31,4)</f>
        <v>14.455</v>
      </c>
      <c r="I31" s="74">
        <f>ROUND(ROUND((ROUND((ROUND((ROUND('Classification 01.07.11'!$C$23*1.02^4,4)+0.1)*1.02,4)+0.12)*1.02*1.02,4)+0.55)*1.02^7,4)+0.13*$K31,4)</f>
        <v>15.670500000000001</v>
      </c>
      <c r="J31" s="76">
        <f t="shared" si="1"/>
        <v>2580.4090000000001</v>
      </c>
      <c r="K31" s="80">
        <v>1</v>
      </c>
    </row>
    <row r="32" spans="1:11" ht="13.8" x14ac:dyDescent="0.25">
      <c r="A32" s="82">
        <v>6</v>
      </c>
      <c r="B32" s="57">
        <f>ROUND(ROUND((ROUND((ROUND((ROUND('Classification 01.07.11'!$C$17*1.02^4,4)+0.1)*1.02,4)+0.12)*1.02*1.02,4)+0.55)*1.02^7,4)+0.13*$K32,4)</f>
        <v>13.037800000000001</v>
      </c>
      <c r="C32" s="78">
        <f t="shared" si="0"/>
        <v>2146.8910666666666</v>
      </c>
      <c r="D32" s="57">
        <f>ROUND(ROUND((ROUND((ROUND((ROUND('Classification 01.07.11'!$C$18*1.02^4,4)+0.1)*1.02,4)+0.12)*1.02*1.02,4)+0.55)*1.02^7,4)+0.13*$K32,4)</f>
        <v>13.1929</v>
      </c>
      <c r="E32" s="57">
        <f>ROUND(ROUND((ROUND((ROUND((ROUND('Classification 01.07.11'!$C$19*1.02^4,4)+0.1)*1.02,4)+0.12)*1.02*1.02,4)+0.55)*1.02^7,4)+0.13*$K32,4)</f>
        <v>13.419</v>
      </c>
      <c r="F32" s="57">
        <f>ROUND(ROUND((ROUND((ROUND((ROUND('Classification 01.07.11'!$C$20*1.02^4,4)+0.1)*1.02,4)+0.12)*1.02*1.02,4)+0.55)*1.02^7,4)+0.13*$K32,4)</f>
        <v>13.6449</v>
      </c>
      <c r="G32" s="57">
        <f>ROUND(ROUND((ROUND((ROUND((ROUND('Classification 01.07.11'!$C$21*1.02^4,4)+0.1)*1.02,4)+0.12)*1.02*1.02,4)+0.55)*1.02^7,4)+0.13*$K32,4)</f>
        <v>14.0031</v>
      </c>
      <c r="H32" s="57">
        <f>ROUND(ROUND((ROUND((ROUND((ROUND('Classification 01.07.11'!$C$22*1.02^4,4)+0.1)*1.02,4)+0.12)*1.02*1.02,4)+0.55)*1.02^7,4)+0.13*$K32,4)</f>
        <v>14.455</v>
      </c>
      <c r="I32" s="57">
        <f>ROUND(ROUND((ROUND((ROUND((ROUND('Classification 01.07.11'!$C$23*1.02^4,4)+0.1)*1.02,4)+0.12)*1.02*1.02,4)+0.55)*1.02^7,4)+0.13*$K32,4)</f>
        <v>15.670500000000001</v>
      </c>
      <c r="J32" s="79">
        <f t="shared" si="1"/>
        <v>2580.4090000000001</v>
      </c>
      <c r="K32" s="80">
        <v>1</v>
      </c>
    </row>
    <row r="33" spans="1:11" ht="13.8" x14ac:dyDescent="0.25">
      <c r="A33" s="1">
        <v>7</v>
      </c>
      <c r="B33" s="57">
        <f>ROUND(ROUND((ROUND((ROUND((ROUND('Classification 01.07.11'!$C$17*1.02^4,4)+0.1)*1.02,4)+0.12)*1.02*1.02,4)+0.55)*1.02^7,4)+0.13*$K33,4)</f>
        <v>13.037800000000001</v>
      </c>
      <c r="C33" s="78">
        <f t="shared" si="0"/>
        <v>2146.8910666666666</v>
      </c>
      <c r="D33" s="57">
        <f>ROUND(ROUND((ROUND((ROUND((ROUND('Classification 01.07.11'!$C$18*1.02^4,4)+0.1)*1.02,4)+0.12)*1.02*1.02,4)+0.55)*1.02^7,4)+0.13*$K33,4)</f>
        <v>13.1929</v>
      </c>
      <c r="E33" s="57">
        <f>ROUND(ROUND((ROUND((ROUND((ROUND('Classification 01.07.11'!$C$19*1.02^4,4)+0.1)*1.02,4)+0.12)*1.02*1.02,4)+0.55)*1.02^7,4)+0.13*$K33,4)</f>
        <v>13.419</v>
      </c>
      <c r="F33" s="57">
        <f>ROUND(ROUND((ROUND((ROUND((ROUND('Classification 01.07.11'!$C$20*1.02^4,4)+0.1)*1.02,4)+0.12)*1.02*1.02,4)+0.55)*1.02^7,4)+0.13*$K33,4)</f>
        <v>13.6449</v>
      </c>
      <c r="G33" s="57">
        <f>ROUND(ROUND((ROUND((ROUND((ROUND('Classification 01.07.11'!$C$21*1.02^4,4)+0.1)*1.02,4)+0.12)*1.02*1.02,4)+0.55)*1.02^7,4)+0.13*$K33,4)</f>
        <v>14.0031</v>
      </c>
      <c r="H33" s="57">
        <f>ROUND(ROUND((ROUND((ROUND((ROUND('Classification 01.07.11'!$C$22*1.02^4,4)+0.1)*1.02,4)+0.12)*1.02*1.02,4)+0.55)*1.02^7,4)+0.13*$K33,4)</f>
        <v>14.455</v>
      </c>
      <c r="I33" s="57">
        <f>ROUND(ROUND((ROUND((ROUND((ROUND('Classification 01.07.11'!$C$23*1.02^4,4)+0.1)*1.02,4)+0.12)*1.02*1.02,4)+0.55)*1.02^7,4)+0.13*$K33,4)</f>
        <v>15.670500000000001</v>
      </c>
      <c r="J33" s="79">
        <f t="shared" si="1"/>
        <v>2580.4090000000001</v>
      </c>
      <c r="K33" s="80">
        <v>1</v>
      </c>
    </row>
    <row r="34" spans="1:11" ht="13.8" x14ac:dyDescent="0.25">
      <c r="A34" s="1">
        <v>8</v>
      </c>
      <c r="B34" s="57">
        <f>ROUND(ROUND((ROUND((ROUND((ROUND('Classification 01.07.11'!$C$17*1.02^4,4)+0.1)*1.02,4)+0.12)*1.02*1.02,4)+0.55)*1.02^7,4)+0.13*$K34,4)</f>
        <v>13.037800000000001</v>
      </c>
      <c r="C34" s="78">
        <f t="shared" si="0"/>
        <v>2146.8910666666666</v>
      </c>
      <c r="D34" s="57">
        <f>ROUND(ROUND((ROUND((ROUND((ROUND('Classification 01.07.11'!$C$18*1.02^4,4)+0.1)*1.02,4)+0.12)*1.02*1.02,4)+0.55)*1.02^7,4)+0.13*$K34,4)</f>
        <v>13.1929</v>
      </c>
      <c r="E34" s="57">
        <f>ROUND(ROUND((ROUND((ROUND((ROUND('Classification 01.07.11'!$C$19*1.02^4,4)+0.1)*1.02,4)+0.12)*1.02*1.02,4)+0.55)*1.02^7,4)+0.13*$K34,4)</f>
        <v>13.419</v>
      </c>
      <c r="F34" s="57">
        <f>ROUND(ROUND((ROUND((ROUND((ROUND('Classification 01.07.11'!$C$20*1.02^4,4)+0.1)*1.02,4)+0.12)*1.02*1.02,4)+0.55)*1.02^7,4)+0.13*$K34,4)</f>
        <v>13.6449</v>
      </c>
      <c r="G34" s="57">
        <f>ROUND(ROUND((ROUND((ROUND((ROUND('Classification 01.07.11'!$C$21*1.02^4,4)+0.1)*1.02,4)+0.12)*1.02*1.02,4)+0.55)*1.02^7,4)+0.13*$K34,4)</f>
        <v>14.0031</v>
      </c>
      <c r="H34" s="57">
        <f>ROUND(ROUND((ROUND((ROUND((ROUND('Classification 01.07.11'!$C$22*1.02^4,4)+0.1)*1.02,4)+0.12)*1.02*1.02,4)+0.55)*1.02^7,4)+0.13*$K34,4)</f>
        <v>14.455</v>
      </c>
      <c r="I34" s="57">
        <f>ROUND(ROUND((ROUND((ROUND((ROUND('Classification 01.07.11'!$C$23*1.02^4,4)+0.1)*1.02,4)+0.12)*1.02*1.02,4)+0.55)*1.02^7,4)+0.13*$K34,4)</f>
        <v>15.670500000000001</v>
      </c>
      <c r="J34" s="79">
        <f t="shared" si="1"/>
        <v>2580.4090000000001</v>
      </c>
      <c r="K34" s="80">
        <v>1</v>
      </c>
    </row>
    <row r="35" spans="1:11" ht="13.8" x14ac:dyDescent="0.25">
      <c r="A35" s="1">
        <v>9</v>
      </c>
      <c r="B35" s="57">
        <f>ROUND(ROUND((ROUND((ROUND((ROUND('Classification 01.07.11'!$C$17*1.02^4,4)+0.1)*1.02,4)+0.12)*1.02*1.02,4)+0.55)*1.02^7,4)+0.13*$K35,4)</f>
        <v>13.037800000000001</v>
      </c>
      <c r="C35" s="78">
        <f t="shared" si="0"/>
        <v>2146.8910666666666</v>
      </c>
      <c r="D35" s="57">
        <f>ROUND(ROUND((ROUND((ROUND((ROUND('Classification 01.07.11'!$C$18*1.02^4,4)+0.1)*1.02,4)+0.12)*1.02*1.02,4)+0.55)*1.02^7,4)+0.13*$K35,4)</f>
        <v>13.1929</v>
      </c>
      <c r="E35" s="57">
        <f>ROUND(ROUND((ROUND((ROUND((ROUND('Classification 01.07.11'!$C$19*1.02^4,4)+0.1)*1.02,4)+0.12)*1.02*1.02,4)+0.55)*1.02^7,4)+0.13*$K35,4)</f>
        <v>13.419</v>
      </c>
      <c r="F35" s="57">
        <f>ROUND(ROUND((ROUND((ROUND((ROUND('Classification 01.07.11'!$C$20*1.02^4,4)+0.1)*1.02,4)+0.12)*1.02*1.02,4)+0.55)*1.02^7,4)+0.13*$K35,4)</f>
        <v>13.6449</v>
      </c>
      <c r="G35" s="57">
        <f>ROUND(ROUND((ROUND((ROUND((ROUND('Classification 01.07.11'!$C$21*1.02^4,4)+0.1)*1.02,4)+0.12)*1.02*1.02,4)+0.55)*1.02^7,4)+0.13*$K35,4)</f>
        <v>14.0031</v>
      </c>
      <c r="H35" s="57">
        <f>ROUND(ROUND((ROUND((ROUND((ROUND('Classification 01.07.11'!$C$22*1.02^4,4)+0.1)*1.02,4)+0.12)*1.02*1.02,4)+0.55)*1.02^7,4)+0.13*$K35,4)</f>
        <v>14.455</v>
      </c>
      <c r="I35" s="57">
        <f>ROUND(ROUND((ROUND((ROUND((ROUND('Classification 01.07.11'!$C$23*1.02^4,4)+0.1)*1.02,4)+0.12)*1.02*1.02,4)+0.55)*1.02^7,4)+0.13*$K35,4)</f>
        <v>15.670500000000001</v>
      </c>
      <c r="J35" s="79">
        <f t="shared" si="1"/>
        <v>2580.4090000000001</v>
      </c>
      <c r="K35" s="80">
        <v>1</v>
      </c>
    </row>
    <row r="36" spans="1:11" ht="13.8" x14ac:dyDescent="0.25">
      <c r="A36" s="1">
        <v>10</v>
      </c>
      <c r="B36" s="74">
        <f>ROUND(ROUND((ROUND((ROUND((ROUND('Classification 01.07.11'!$C$17*1.02^4,4)+0.1)*1.02,4)+0.12)*1.02*1.02,4)+0.55)*1.02^7,4)+0.13*$K36,4)</f>
        <v>13.1678</v>
      </c>
      <c r="C36" s="81">
        <f t="shared" si="0"/>
        <v>2168.2977333333333</v>
      </c>
      <c r="D36" s="74">
        <f>ROUND(ROUND((ROUND((ROUND((ROUND('Classification 01.07.11'!$C$18*1.02^4,4)+0.1)*1.02,4)+0.12)*1.02*1.02,4)+0.55)*1.02^7,4)+0.13*$K36,4)</f>
        <v>13.322900000000001</v>
      </c>
      <c r="E36" s="74">
        <f>ROUND(ROUND((ROUND((ROUND((ROUND('Classification 01.07.11'!$C$19*1.02^4,4)+0.1)*1.02,4)+0.12)*1.02*1.02,4)+0.55)*1.02^7,4)+0.13*$K36,4)</f>
        <v>13.548999999999999</v>
      </c>
      <c r="F36" s="74">
        <f>ROUND(ROUND((ROUND((ROUND((ROUND('Classification 01.07.11'!$C$20*1.02^4,4)+0.1)*1.02,4)+0.12)*1.02*1.02,4)+0.55)*1.02^7,4)+0.13*$K36,4)</f>
        <v>13.774900000000001</v>
      </c>
      <c r="G36" s="74">
        <f>ROUND(ROUND((ROUND((ROUND((ROUND('Classification 01.07.11'!$C$21*1.02^4,4)+0.1)*1.02,4)+0.12)*1.02*1.02,4)+0.55)*1.02^7,4)+0.13*$K36,4)</f>
        <v>14.133100000000001</v>
      </c>
      <c r="H36" s="74">
        <f>ROUND(ROUND((ROUND((ROUND((ROUND('Classification 01.07.11'!$C$22*1.02^4,4)+0.1)*1.02,4)+0.12)*1.02*1.02,4)+0.55)*1.02^7,4)+0.13*$K36,4)</f>
        <v>14.585000000000001</v>
      </c>
      <c r="I36" s="74">
        <f>ROUND(ROUND((ROUND((ROUND((ROUND('Classification 01.07.11'!$C$23*1.02^4,4)+0.1)*1.02,4)+0.12)*1.02*1.02,4)+0.55)*1.02^7,4)+0.13*$K36,4)</f>
        <v>15.8005</v>
      </c>
      <c r="J36" s="76">
        <f t="shared" si="1"/>
        <v>2601.8156666666669</v>
      </c>
      <c r="K36" s="80">
        <v>2</v>
      </c>
    </row>
    <row r="37" spans="1:11" ht="13.8" x14ac:dyDescent="0.25">
      <c r="A37" s="1">
        <v>11</v>
      </c>
      <c r="B37" s="57">
        <f>ROUND(ROUND((ROUND((ROUND((ROUND('Classification 01.07.11'!$C$17*1.02^4,4)+0.1)*1.02,4)+0.12)*1.02*1.02,4)+0.55)*1.02^7,4)+0.13*$K37,4)</f>
        <v>13.1678</v>
      </c>
      <c r="C37" s="78">
        <f t="shared" si="0"/>
        <v>2168.2977333333333</v>
      </c>
      <c r="D37" s="57">
        <f>ROUND(ROUND((ROUND((ROUND((ROUND('Classification 01.07.11'!$C$18*1.02^4,4)+0.1)*1.02,4)+0.12)*1.02*1.02,4)+0.55)*1.02^7,4)+0.13*$K37,4)</f>
        <v>13.322900000000001</v>
      </c>
      <c r="E37" s="57">
        <f>ROUND(ROUND((ROUND((ROUND((ROUND('Classification 01.07.11'!$C$19*1.02^4,4)+0.1)*1.02,4)+0.12)*1.02*1.02,4)+0.55)*1.02^7,4)+0.13*$K37,4)</f>
        <v>13.548999999999999</v>
      </c>
      <c r="F37" s="57">
        <f>ROUND(ROUND((ROUND((ROUND((ROUND('Classification 01.07.11'!$C$20*1.02^4,4)+0.1)*1.02,4)+0.12)*1.02*1.02,4)+0.55)*1.02^7,4)+0.13*$K37,4)</f>
        <v>13.774900000000001</v>
      </c>
      <c r="G37" s="57">
        <f>ROUND(ROUND((ROUND((ROUND((ROUND('Classification 01.07.11'!$C$21*1.02^4,4)+0.1)*1.02,4)+0.12)*1.02*1.02,4)+0.55)*1.02^7,4)+0.13*$K37,4)</f>
        <v>14.133100000000001</v>
      </c>
      <c r="H37" s="57">
        <f>ROUND(ROUND((ROUND((ROUND((ROUND('Classification 01.07.11'!$C$22*1.02^4,4)+0.1)*1.02,4)+0.12)*1.02*1.02,4)+0.55)*1.02^7,4)+0.13*$K37,4)</f>
        <v>14.585000000000001</v>
      </c>
      <c r="I37" s="57">
        <f>ROUND(ROUND((ROUND((ROUND((ROUND('Classification 01.07.11'!$C$23*1.02^4,4)+0.1)*1.02,4)+0.12)*1.02*1.02,4)+0.55)*1.02^7,4)+0.13*$K37,4)</f>
        <v>15.8005</v>
      </c>
      <c r="J37" s="79">
        <f t="shared" si="1"/>
        <v>2601.8156666666669</v>
      </c>
      <c r="K37" s="80">
        <v>2</v>
      </c>
    </row>
    <row r="38" spans="1:11" ht="13.8" x14ac:dyDescent="0.25">
      <c r="A38" s="1">
        <v>12</v>
      </c>
      <c r="B38" s="57">
        <f>ROUND(ROUND((ROUND((ROUND((ROUND('Classification 01.07.11'!$C$17*1.02^4,4)+0.1)*1.02,4)+0.12)*1.02*1.02,4)+0.55)*1.02^7,4)+0.13*$K38,4)</f>
        <v>13.1678</v>
      </c>
      <c r="C38" s="78">
        <f t="shared" si="0"/>
        <v>2168.2977333333333</v>
      </c>
      <c r="D38" s="57">
        <f>ROUND(ROUND((ROUND((ROUND((ROUND('Classification 01.07.11'!$C$18*1.02^4,4)+0.1)*1.02,4)+0.12)*1.02*1.02,4)+0.55)*1.02^7,4)+0.13*$K38,4)</f>
        <v>13.322900000000001</v>
      </c>
      <c r="E38" s="57">
        <f>ROUND(ROUND((ROUND((ROUND((ROUND('Classification 01.07.11'!$C$19*1.02^4,4)+0.1)*1.02,4)+0.12)*1.02*1.02,4)+0.55)*1.02^7,4)+0.13*$K38,4)</f>
        <v>13.548999999999999</v>
      </c>
      <c r="F38" s="57">
        <f>ROUND(ROUND((ROUND((ROUND((ROUND('Classification 01.07.11'!$C$20*1.02^4,4)+0.1)*1.02,4)+0.12)*1.02*1.02,4)+0.55)*1.02^7,4)+0.13*$K38,4)</f>
        <v>13.774900000000001</v>
      </c>
      <c r="G38" s="57">
        <f>ROUND(ROUND((ROUND((ROUND((ROUND('Classification 01.07.11'!$C$21*1.02^4,4)+0.1)*1.02,4)+0.12)*1.02*1.02,4)+0.55)*1.02^7,4)+0.13*$K38,4)</f>
        <v>14.133100000000001</v>
      </c>
      <c r="H38" s="57">
        <f>ROUND(ROUND((ROUND((ROUND((ROUND('Classification 01.07.11'!$C$22*1.02^4,4)+0.1)*1.02,4)+0.12)*1.02*1.02,4)+0.55)*1.02^7,4)+0.13*$K38,4)</f>
        <v>14.585000000000001</v>
      </c>
      <c r="I38" s="57">
        <f>ROUND(ROUND((ROUND((ROUND((ROUND('Classification 01.07.11'!$C$23*1.02^4,4)+0.1)*1.02,4)+0.12)*1.02*1.02,4)+0.55)*1.02^7,4)+0.13*$K38,4)</f>
        <v>15.8005</v>
      </c>
      <c r="J38" s="79">
        <f t="shared" si="1"/>
        <v>2601.8156666666669</v>
      </c>
      <c r="K38" s="80">
        <v>2</v>
      </c>
    </row>
    <row r="39" spans="1:11" ht="13.8" x14ac:dyDescent="0.25">
      <c r="A39" s="1">
        <v>13</v>
      </c>
      <c r="B39" s="57">
        <f>ROUND(ROUND((ROUND((ROUND((ROUND('Classification 01.07.11'!$C$17*1.02^4,4)+0.1)*1.02,4)+0.12)*1.02*1.02,4)+0.55)*1.02^7,4)+0.13*$K39,4)</f>
        <v>13.1678</v>
      </c>
      <c r="C39" s="78">
        <f t="shared" si="0"/>
        <v>2168.2977333333333</v>
      </c>
      <c r="D39" s="57">
        <f>ROUND(ROUND((ROUND((ROUND((ROUND('Classification 01.07.11'!$C$18*1.02^4,4)+0.1)*1.02,4)+0.12)*1.02*1.02,4)+0.55)*1.02^7,4)+0.13*$K39,4)</f>
        <v>13.322900000000001</v>
      </c>
      <c r="E39" s="57">
        <f>ROUND(ROUND((ROUND((ROUND((ROUND('Classification 01.07.11'!$C$19*1.02^4,4)+0.1)*1.02,4)+0.12)*1.02*1.02,4)+0.55)*1.02^7,4)+0.13*$K39,4)</f>
        <v>13.548999999999999</v>
      </c>
      <c r="F39" s="57">
        <f>ROUND(ROUND((ROUND((ROUND((ROUND('Classification 01.07.11'!$C$20*1.02^4,4)+0.1)*1.02,4)+0.12)*1.02*1.02,4)+0.55)*1.02^7,4)+0.13*$K39,4)</f>
        <v>13.774900000000001</v>
      </c>
      <c r="G39" s="57">
        <f>ROUND(ROUND((ROUND((ROUND((ROUND('Classification 01.07.11'!$C$21*1.02^4,4)+0.1)*1.02,4)+0.12)*1.02*1.02,4)+0.55)*1.02^7,4)+0.13*$K39,4)</f>
        <v>14.133100000000001</v>
      </c>
      <c r="H39" s="57">
        <f>ROUND(ROUND((ROUND((ROUND((ROUND('Classification 01.07.11'!$C$22*1.02^4,4)+0.1)*1.02,4)+0.12)*1.02*1.02,4)+0.55)*1.02^7,4)+0.13*$K39,4)</f>
        <v>14.585000000000001</v>
      </c>
      <c r="I39" s="57">
        <f>ROUND(ROUND((ROUND((ROUND((ROUND('Classification 01.07.11'!$C$23*1.02^4,4)+0.1)*1.02,4)+0.12)*1.02*1.02,4)+0.55)*1.02^7,4)+0.13*$K39,4)</f>
        <v>15.8005</v>
      </c>
      <c r="J39" s="79">
        <f t="shared" si="1"/>
        <v>2601.8156666666669</v>
      </c>
      <c r="K39" s="80">
        <v>2</v>
      </c>
    </row>
    <row r="40" spans="1:11" ht="13.8" x14ac:dyDescent="0.25">
      <c r="A40" s="1">
        <v>14</v>
      </c>
      <c r="B40" s="57">
        <f>ROUND(ROUND((ROUND((ROUND((ROUND('Classification 01.07.11'!$C$17*1.02^4,4)+0.1)*1.02,4)+0.12)*1.02*1.02,4)+0.55)*1.02^7,4)+0.13*$K40,4)</f>
        <v>13.1678</v>
      </c>
      <c r="C40" s="78">
        <f t="shared" si="0"/>
        <v>2168.2977333333333</v>
      </c>
      <c r="D40" s="57">
        <f>ROUND(ROUND((ROUND((ROUND((ROUND('Classification 01.07.11'!$C$18*1.02^4,4)+0.1)*1.02,4)+0.12)*1.02*1.02,4)+0.55)*1.02^7,4)+0.13*$K40,4)</f>
        <v>13.322900000000001</v>
      </c>
      <c r="E40" s="57">
        <f>ROUND(ROUND((ROUND((ROUND((ROUND('Classification 01.07.11'!$C$19*1.02^4,4)+0.1)*1.02,4)+0.12)*1.02*1.02,4)+0.55)*1.02^7,4)+0.13*$K40,4)</f>
        <v>13.548999999999999</v>
      </c>
      <c r="F40" s="57">
        <f>ROUND(ROUND((ROUND((ROUND((ROUND('Classification 01.07.11'!$C$20*1.02^4,4)+0.1)*1.02,4)+0.12)*1.02*1.02,4)+0.55)*1.02^7,4)+0.13*$K40,4)</f>
        <v>13.774900000000001</v>
      </c>
      <c r="G40" s="57">
        <f>ROUND(ROUND((ROUND((ROUND((ROUND('Classification 01.07.11'!$C$21*1.02^4,4)+0.1)*1.02,4)+0.12)*1.02*1.02,4)+0.55)*1.02^7,4)+0.13*$K40,4)</f>
        <v>14.133100000000001</v>
      </c>
      <c r="H40" s="57">
        <f>ROUND(ROUND((ROUND((ROUND((ROUND('Classification 01.07.11'!$C$22*1.02^4,4)+0.1)*1.02,4)+0.12)*1.02*1.02,4)+0.55)*1.02^7,4)+0.13*$K40,4)</f>
        <v>14.585000000000001</v>
      </c>
      <c r="I40" s="57">
        <f>ROUND(ROUND((ROUND((ROUND((ROUND('Classification 01.07.11'!$C$23*1.02^4,4)+0.1)*1.02,4)+0.12)*1.02*1.02,4)+0.55)*1.02^7,4)+0.13*$K40,4)</f>
        <v>15.8005</v>
      </c>
      <c r="J40" s="79">
        <f t="shared" si="1"/>
        <v>2601.8156666666669</v>
      </c>
      <c r="K40" s="80">
        <v>2</v>
      </c>
    </row>
    <row r="41" spans="1:11" ht="13.8" x14ac:dyDescent="0.25">
      <c r="A41" s="1">
        <v>15</v>
      </c>
      <c r="B41" s="74">
        <f>ROUND(ROUND((ROUND((ROUND((ROUND('Classification 01.07.11'!$C$17*1.02^4,4)+0.1)*1.02,4)+0.12)*1.02*1.02,4)+0.55)*1.02^7,4)+0.13*$K41,4)</f>
        <v>13.297800000000001</v>
      </c>
      <c r="C41" s="81">
        <f t="shared" si="0"/>
        <v>2189.7043999999996</v>
      </c>
      <c r="D41" s="74">
        <f>ROUND(ROUND((ROUND((ROUND((ROUND('Classification 01.07.11'!$C$18*1.02^4,4)+0.1)*1.02,4)+0.12)*1.02*1.02,4)+0.55)*1.02^7,4)+0.13*$K41,4)</f>
        <v>13.4529</v>
      </c>
      <c r="E41" s="74">
        <f>ROUND(ROUND((ROUND((ROUND((ROUND('Classification 01.07.11'!$C$19*1.02^4,4)+0.1)*1.02,4)+0.12)*1.02*1.02,4)+0.55)*1.02^7,4)+0.13*$K41,4)</f>
        <v>13.679</v>
      </c>
      <c r="F41" s="74">
        <f>ROUND(ROUND((ROUND((ROUND((ROUND('Classification 01.07.11'!$C$20*1.02^4,4)+0.1)*1.02,4)+0.12)*1.02*1.02,4)+0.55)*1.02^7,4)+0.13*$K41,4)</f>
        <v>13.9049</v>
      </c>
      <c r="G41" s="74">
        <f>ROUND(ROUND((ROUND((ROUND((ROUND('Classification 01.07.11'!$C$21*1.02^4,4)+0.1)*1.02,4)+0.12)*1.02*1.02,4)+0.55)*1.02^7,4)+0.13*$K41,4)</f>
        <v>14.2631</v>
      </c>
      <c r="H41" s="74">
        <f>ROUND(ROUND((ROUND((ROUND((ROUND('Classification 01.07.11'!$C$22*1.02^4,4)+0.1)*1.02,4)+0.12)*1.02*1.02,4)+0.55)*1.02^7,4)+0.13*$K41,4)</f>
        <v>14.715</v>
      </c>
      <c r="I41" s="74">
        <f>ROUND(ROUND((ROUND((ROUND((ROUND('Classification 01.07.11'!$C$23*1.02^4,4)+0.1)*1.02,4)+0.12)*1.02*1.02,4)+0.55)*1.02^7,4)+0.13*$K41,4)</f>
        <v>15.9305</v>
      </c>
      <c r="J41" s="76">
        <f t="shared" si="1"/>
        <v>2623.2223333333336</v>
      </c>
      <c r="K41" s="80">
        <v>3</v>
      </c>
    </row>
    <row r="42" spans="1:11" ht="13.8" x14ac:dyDescent="0.25">
      <c r="A42" s="1">
        <v>16</v>
      </c>
      <c r="B42" s="57">
        <f>ROUND(ROUND((ROUND((ROUND((ROUND('Classification 01.07.11'!$C$17*1.02^4,4)+0.1)*1.02,4)+0.12)*1.02*1.02,4)+0.55)*1.02^7,4)+0.13*$K42,4)</f>
        <v>13.297800000000001</v>
      </c>
      <c r="C42" s="78">
        <f t="shared" si="0"/>
        <v>2189.7043999999996</v>
      </c>
      <c r="D42" s="57">
        <f>ROUND(ROUND((ROUND((ROUND((ROUND('Classification 01.07.11'!$C$18*1.02^4,4)+0.1)*1.02,4)+0.12)*1.02*1.02,4)+0.55)*1.02^7,4)+0.13*$K42,4)</f>
        <v>13.4529</v>
      </c>
      <c r="E42" s="57">
        <f>ROUND(ROUND((ROUND((ROUND((ROUND('Classification 01.07.11'!$C$19*1.02^4,4)+0.1)*1.02,4)+0.12)*1.02*1.02,4)+0.55)*1.02^7,4)+0.13*$K42,4)</f>
        <v>13.679</v>
      </c>
      <c r="F42" s="57">
        <f>ROUND(ROUND((ROUND((ROUND((ROUND('Classification 01.07.11'!$C$20*1.02^4,4)+0.1)*1.02,4)+0.12)*1.02*1.02,4)+0.55)*1.02^7,4)+0.13*$K42,4)</f>
        <v>13.9049</v>
      </c>
      <c r="G42" s="57">
        <f>ROUND(ROUND((ROUND((ROUND((ROUND('Classification 01.07.11'!$C$21*1.02^4,4)+0.1)*1.02,4)+0.12)*1.02*1.02,4)+0.55)*1.02^7,4)+0.13*$K42,4)</f>
        <v>14.2631</v>
      </c>
      <c r="H42" s="57">
        <f>ROUND(ROUND((ROUND((ROUND((ROUND('Classification 01.07.11'!$C$22*1.02^4,4)+0.1)*1.02,4)+0.12)*1.02*1.02,4)+0.55)*1.02^7,4)+0.13*$K42,4)</f>
        <v>14.715</v>
      </c>
      <c r="I42" s="57">
        <f>ROUND(ROUND((ROUND((ROUND((ROUND('Classification 01.07.11'!$C$23*1.02^4,4)+0.1)*1.02,4)+0.12)*1.02*1.02,4)+0.55)*1.02^7,4)+0.13*$K42,4)</f>
        <v>15.9305</v>
      </c>
      <c r="J42" s="79">
        <f t="shared" si="1"/>
        <v>2623.2223333333336</v>
      </c>
      <c r="K42" s="80">
        <v>3</v>
      </c>
    </row>
    <row r="43" spans="1:11" ht="13.8" x14ac:dyDescent="0.25">
      <c r="A43" s="1">
        <v>17</v>
      </c>
      <c r="B43" s="57">
        <f>ROUND(ROUND((ROUND((ROUND((ROUND('Classification 01.07.11'!$C$17*1.02^4,4)+0.1)*1.02,4)+0.12)*1.02*1.02,4)+0.55)*1.02^7,4)+0.13*$K43,4)</f>
        <v>13.297800000000001</v>
      </c>
      <c r="C43" s="78">
        <f t="shared" si="0"/>
        <v>2189.7043999999996</v>
      </c>
      <c r="D43" s="57">
        <f>ROUND(ROUND((ROUND((ROUND((ROUND('Classification 01.07.11'!$C$18*1.02^4,4)+0.1)*1.02,4)+0.12)*1.02*1.02,4)+0.55)*1.02^7,4)+0.13*$K43,4)</f>
        <v>13.4529</v>
      </c>
      <c r="E43" s="57">
        <f>ROUND(ROUND((ROUND((ROUND((ROUND('Classification 01.07.11'!$C$19*1.02^4,4)+0.1)*1.02,4)+0.12)*1.02*1.02,4)+0.55)*1.02^7,4)+0.13*$K43,4)</f>
        <v>13.679</v>
      </c>
      <c r="F43" s="57">
        <f>ROUND(ROUND((ROUND((ROUND((ROUND('Classification 01.07.11'!$C$20*1.02^4,4)+0.1)*1.02,4)+0.12)*1.02*1.02,4)+0.55)*1.02^7,4)+0.13*$K43,4)</f>
        <v>13.9049</v>
      </c>
      <c r="G43" s="57">
        <f>ROUND(ROUND((ROUND((ROUND((ROUND('Classification 01.07.11'!$C$21*1.02^4,4)+0.1)*1.02,4)+0.12)*1.02*1.02,4)+0.55)*1.02^7,4)+0.13*$K43,4)</f>
        <v>14.2631</v>
      </c>
      <c r="H43" s="57">
        <f>ROUND(ROUND((ROUND((ROUND((ROUND('Classification 01.07.11'!$C$22*1.02^4,4)+0.1)*1.02,4)+0.12)*1.02*1.02,4)+0.55)*1.02^7,4)+0.13*$K43,4)</f>
        <v>14.715</v>
      </c>
      <c r="I43" s="57">
        <f>ROUND(ROUND((ROUND((ROUND((ROUND('Classification 01.07.11'!$C$23*1.02^4,4)+0.1)*1.02,4)+0.12)*1.02*1.02,4)+0.55)*1.02^7,4)+0.13*$K43,4)</f>
        <v>15.9305</v>
      </c>
      <c r="J43" s="79">
        <f t="shared" si="1"/>
        <v>2623.2223333333336</v>
      </c>
      <c r="K43" s="80">
        <v>3</v>
      </c>
    </row>
    <row r="44" spans="1:11" ht="13.8" x14ac:dyDescent="0.25">
      <c r="A44" s="1">
        <v>18</v>
      </c>
      <c r="B44" s="57">
        <f>ROUND(ROUND((ROUND((ROUND((ROUND('Classification 01.07.11'!$C$17*1.02^4,4)+0.1)*1.02,4)+0.12)*1.02*1.02,4)+0.55)*1.02^7,4)+0.13*$K44,4)</f>
        <v>13.297800000000001</v>
      </c>
      <c r="C44" s="78">
        <f t="shared" si="0"/>
        <v>2189.7043999999996</v>
      </c>
      <c r="D44" s="57">
        <f>ROUND(ROUND((ROUND((ROUND((ROUND('Classification 01.07.11'!$C$18*1.02^4,4)+0.1)*1.02,4)+0.12)*1.02*1.02,4)+0.55)*1.02^7,4)+0.13*$K44,4)</f>
        <v>13.4529</v>
      </c>
      <c r="E44" s="57">
        <f>ROUND(ROUND((ROUND((ROUND((ROUND('Classification 01.07.11'!$C$19*1.02^4,4)+0.1)*1.02,4)+0.12)*1.02*1.02,4)+0.55)*1.02^7,4)+0.13*$K44,4)</f>
        <v>13.679</v>
      </c>
      <c r="F44" s="57">
        <f>ROUND(ROUND((ROUND((ROUND((ROUND('Classification 01.07.11'!$C$20*1.02^4,4)+0.1)*1.02,4)+0.12)*1.02*1.02,4)+0.55)*1.02^7,4)+0.13*$K44,4)</f>
        <v>13.9049</v>
      </c>
      <c r="G44" s="57">
        <f>ROUND(ROUND((ROUND((ROUND((ROUND('Classification 01.07.11'!$C$21*1.02^4,4)+0.1)*1.02,4)+0.12)*1.02*1.02,4)+0.55)*1.02^7,4)+0.13*$K44,4)</f>
        <v>14.2631</v>
      </c>
      <c r="H44" s="57">
        <f>ROUND(ROUND((ROUND((ROUND((ROUND('Classification 01.07.11'!$C$22*1.02^4,4)+0.1)*1.02,4)+0.12)*1.02*1.02,4)+0.55)*1.02^7,4)+0.13*$K44,4)</f>
        <v>14.715</v>
      </c>
      <c r="I44" s="57">
        <f>ROUND(ROUND((ROUND((ROUND((ROUND('Classification 01.07.11'!$C$23*1.02^4,4)+0.1)*1.02,4)+0.12)*1.02*1.02,4)+0.55)*1.02^7,4)+0.13*$K44,4)</f>
        <v>15.9305</v>
      </c>
      <c r="J44" s="79">
        <f t="shared" si="1"/>
        <v>2623.2223333333336</v>
      </c>
      <c r="K44" s="80">
        <v>3</v>
      </c>
    </row>
    <row r="45" spans="1:11" ht="13.8" x14ac:dyDescent="0.25">
      <c r="A45" s="1">
        <v>18</v>
      </c>
      <c r="B45" s="57">
        <f>ROUND(ROUND((ROUND((ROUND((ROUND('Classification 01.07.11'!$C$17*1.02^4,4)+0.1)*1.02,4)+0.12)*1.02*1.02,4)+0.55)*1.02^7,4)+0.13*$K45,4)</f>
        <v>13.297800000000001</v>
      </c>
      <c r="C45" s="78">
        <f t="shared" si="0"/>
        <v>2189.7043999999996</v>
      </c>
      <c r="D45" s="57">
        <f>ROUND(ROUND((ROUND((ROUND((ROUND('Classification 01.07.11'!$C$18*1.02^4,4)+0.1)*1.02,4)+0.12)*1.02*1.02,4)+0.55)*1.02^7,4)+0.13*$K45,4)</f>
        <v>13.4529</v>
      </c>
      <c r="E45" s="57">
        <f>ROUND(ROUND((ROUND((ROUND((ROUND('Classification 01.07.11'!$C$19*1.02^4,4)+0.1)*1.02,4)+0.12)*1.02*1.02,4)+0.55)*1.02^7,4)+0.13*$K45,4)</f>
        <v>13.679</v>
      </c>
      <c r="F45" s="57">
        <f>ROUND(ROUND((ROUND((ROUND((ROUND('Classification 01.07.11'!$C$20*1.02^4,4)+0.1)*1.02,4)+0.12)*1.02*1.02,4)+0.55)*1.02^7,4)+0.13*$K45,4)</f>
        <v>13.9049</v>
      </c>
      <c r="G45" s="57">
        <f>ROUND(ROUND((ROUND((ROUND((ROUND('Classification 01.07.11'!$C$21*1.02^4,4)+0.1)*1.02,4)+0.12)*1.02*1.02,4)+0.55)*1.02^7,4)+0.13*$K45,4)</f>
        <v>14.2631</v>
      </c>
      <c r="H45" s="57">
        <f>ROUND(ROUND((ROUND((ROUND((ROUND('Classification 01.07.11'!$C$22*1.02^4,4)+0.1)*1.02,4)+0.12)*1.02*1.02,4)+0.55)*1.02^7,4)+0.13*$K45,4)</f>
        <v>14.715</v>
      </c>
      <c r="I45" s="57">
        <f>ROUND(ROUND((ROUND((ROUND((ROUND('Classification 01.07.11'!$C$23*1.02^4,4)+0.1)*1.02,4)+0.12)*1.02*1.02,4)+0.55)*1.02^7,4)+0.13*$K45,4)</f>
        <v>15.9305</v>
      </c>
      <c r="J45" s="79">
        <f t="shared" si="1"/>
        <v>2623.2223333333336</v>
      </c>
      <c r="K45" s="80">
        <v>3</v>
      </c>
    </row>
    <row r="46" spans="1:11" ht="13.8" x14ac:dyDescent="0.25">
      <c r="A46" s="1">
        <v>20</v>
      </c>
      <c r="B46" s="74">
        <f>ROUND(ROUND((ROUND((ROUND((ROUND('Classification 01.07.11'!$C$17*1.02^4,4)+0.1)*1.02,4)+0.12)*1.02*1.02,4)+0.55)*1.02^7,4)+0.13*$K46,4)</f>
        <v>13.4278</v>
      </c>
      <c r="C46" s="81">
        <f t="shared" si="0"/>
        <v>2211.1110666666664</v>
      </c>
      <c r="D46" s="74">
        <f>ROUND(ROUND((ROUND((ROUND((ROUND('Classification 01.07.11'!$C$18*1.02^4,4)+0.1)*1.02,4)+0.12)*1.02*1.02,4)+0.55)*1.02^7,4)+0.13*$K46,4)</f>
        <v>13.5829</v>
      </c>
      <c r="E46" s="74">
        <f>ROUND(ROUND((ROUND((ROUND((ROUND('Classification 01.07.11'!$C$19*1.02^4,4)+0.1)*1.02,4)+0.12)*1.02*1.02,4)+0.55)*1.02^7,4)+0.13*$K46,4)</f>
        <v>13.808999999999999</v>
      </c>
      <c r="F46" s="74">
        <f>ROUND(ROUND((ROUND((ROUND((ROUND('Classification 01.07.11'!$C$20*1.02^4,4)+0.1)*1.02,4)+0.12)*1.02*1.02,4)+0.55)*1.02^7,4)+0.13*$K46,4)</f>
        <v>14.0349</v>
      </c>
      <c r="G46" s="74">
        <f>ROUND(ROUND((ROUND((ROUND((ROUND('Classification 01.07.11'!$C$21*1.02^4,4)+0.1)*1.02,4)+0.12)*1.02*1.02,4)+0.55)*1.02^7,4)+0.13*$K46,4)</f>
        <v>14.3931</v>
      </c>
      <c r="H46" s="74">
        <f>ROUND(ROUND((ROUND((ROUND((ROUND('Classification 01.07.11'!$C$22*1.02^4,4)+0.1)*1.02,4)+0.12)*1.02*1.02,4)+0.55)*1.02^7,4)+0.13*$K46,4)</f>
        <v>14.845000000000001</v>
      </c>
      <c r="I46" s="74">
        <f>ROUND(ROUND((ROUND((ROUND((ROUND('Classification 01.07.11'!$C$23*1.02^4,4)+0.1)*1.02,4)+0.12)*1.02*1.02,4)+0.55)*1.02^7,4)+0.13*$K46,4)</f>
        <v>16.060500000000001</v>
      </c>
      <c r="J46" s="76">
        <f t="shared" si="1"/>
        <v>2644.6289999999999</v>
      </c>
      <c r="K46" s="80">
        <v>4</v>
      </c>
    </row>
    <row r="47" spans="1:11" ht="13.8" x14ac:dyDescent="0.25">
      <c r="A47" s="1">
        <v>21</v>
      </c>
      <c r="B47" s="57">
        <f>ROUND(ROUND((ROUND((ROUND((ROUND('Classification 01.07.11'!$C$17*1.02^4,4)+0.1)*1.02,4)+0.12)*1.02*1.02,4)+0.55)*1.02^7,4)+0.13*$K47,4)</f>
        <v>13.4278</v>
      </c>
      <c r="C47" s="78">
        <f t="shared" si="0"/>
        <v>2211.1110666666664</v>
      </c>
      <c r="D47" s="57">
        <f>ROUND(ROUND((ROUND((ROUND((ROUND('Classification 01.07.11'!$C$18*1.02^4,4)+0.1)*1.02,4)+0.12)*1.02*1.02,4)+0.55)*1.02^7,4)+0.13*$K47,4)</f>
        <v>13.5829</v>
      </c>
      <c r="E47" s="57">
        <f>ROUND(ROUND((ROUND((ROUND((ROUND('Classification 01.07.11'!$C$19*1.02^4,4)+0.1)*1.02,4)+0.12)*1.02*1.02,4)+0.55)*1.02^7,4)+0.13*$K47,4)</f>
        <v>13.808999999999999</v>
      </c>
      <c r="F47" s="57">
        <f>ROUND(ROUND((ROUND((ROUND((ROUND('Classification 01.07.11'!$C$20*1.02^4,4)+0.1)*1.02,4)+0.12)*1.02*1.02,4)+0.55)*1.02^7,4)+0.13*$K47,4)</f>
        <v>14.0349</v>
      </c>
      <c r="G47" s="57">
        <f>ROUND(ROUND((ROUND((ROUND((ROUND('Classification 01.07.11'!$C$21*1.02^4,4)+0.1)*1.02,4)+0.12)*1.02*1.02,4)+0.55)*1.02^7,4)+0.13*$K47,4)</f>
        <v>14.3931</v>
      </c>
      <c r="H47" s="57">
        <f>ROUND(ROUND((ROUND((ROUND((ROUND('Classification 01.07.11'!$C$22*1.02^4,4)+0.1)*1.02,4)+0.12)*1.02*1.02,4)+0.55)*1.02^7,4)+0.13*$K47,4)</f>
        <v>14.845000000000001</v>
      </c>
      <c r="I47" s="57">
        <f>ROUND(ROUND((ROUND((ROUND((ROUND('Classification 01.07.11'!$C$23*1.02^4,4)+0.1)*1.02,4)+0.12)*1.02*1.02,4)+0.55)*1.02^7,4)+0.13*$K47,4)</f>
        <v>16.060500000000001</v>
      </c>
      <c r="J47" s="79">
        <f t="shared" si="1"/>
        <v>2644.6289999999999</v>
      </c>
      <c r="K47" s="80">
        <v>4</v>
      </c>
    </row>
    <row r="48" spans="1:11" ht="13.8" x14ac:dyDescent="0.25">
      <c r="A48" s="1">
        <v>22</v>
      </c>
      <c r="B48" s="57">
        <f>ROUND(ROUND((ROUND((ROUND((ROUND('Classification 01.07.11'!$C$17*1.02^4,4)+0.1)*1.02,4)+0.12)*1.02*1.02,4)+0.55)*1.02^7,4)+0.13*$K48,4)</f>
        <v>13.4278</v>
      </c>
      <c r="C48" s="78">
        <f t="shared" si="0"/>
        <v>2211.1110666666664</v>
      </c>
      <c r="D48" s="57">
        <f>ROUND(ROUND((ROUND((ROUND((ROUND('Classification 01.07.11'!$C$18*1.02^4,4)+0.1)*1.02,4)+0.12)*1.02*1.02,4)+0.55)*1.02^7,4)+0.13*$K48,4)</f>
        <v>13.5829</v>
      </c>
      <c r="E48" s="57">
        <f>ROUND(ROUND((ROUND((ROUND((ROUND('Classification 01.07.11'!$C$19*1.02^4,4)+0.1)*1.02,4)+0.12)*1.02*1.02,4)+0.55)*1.02^7,4)+0.13*$K48,4)</f>
        <v>13.808999999999999</v>
      </c>
      <c r="F48" s="57">
        <f>ROUND(ROUND((ROUND((ROUND((ROUND('Classification 01.07.11'!$C$20*1.02^4,4)+0.1)*1.02,4)+0.12)*1.02*1.02,4)+0.55)*1.02^7,4)+0.13*$K48,4)</f>
        <v>14.0349</v>
      </c>
      <c r="G48" s="57">
        <f>ROUND(ROUND((ROUND((ROUND((ROUND('Classification 01.07.11'!$C$21*1.02^4,4)+0.1)*1.02,4)+0.12)*1.02*1.02,4)+0.55)*1.02^7,4)+0.13*$K48,4)</f>
        <v>14.3931</v>
      </c>
      <c r="H48" s="57">
        <f>ROUND(ROUND((ROUND((ROUND((ROUND('Classification 01.07.11'!$C$22*1.02^4,4)+0.1)*1.02,4)+0.12)*1.02*1.02,4)+0.55)*1.02^7,4)+0.13*$K48,4)</f>
        <v>14.845000000000001</v>
      </c>
      <c r="I48" s="57">
        <f>ROUND(ROUND((ROUND((ROUND((ROUND('Classification 01.07.11'!$C$23*1.02^4,4)+0.1)*1.02,4)+0.12)*1.02*1.02,4)+0.55)*1.02^7,4)+0.13*$K48,4)</f>
        <v>16.060500000000001</v>
      </c>
      <c r="J48" s="79">
        <f t="shared" si="1"/>
        <v>2644.6289999999999</v>
      </c>
      <c r="K48" s="80">
        <v>4</v>
      </c>
    </row>
    <row r="49" spans="1:11" ht="13.8" x14ac:dyDescent="0.25">
      <c r="A49" s="1">
        <v>23</v>
      </c>
      <c r="B49" s="57">
        <f>ROUND(ROUND((ROUND((ROUND((ROUND('Classification 01.07.11'!$C$17*1.02^4,4)+0.1)*1.02,4)+0.12)*1.02*1.02,4)+0.55)*1.02^7,4)+0.13*$K49,4)</f>
        <v>13.4278</v>
      </c>
      <c r="C49" s="78">
        <f t="shared" si="0"/>
        <v>2211.1110666666664</v>
      </c>
      <c r="D49" s="57">
        <f>ROUND(ROUND((ROUND((ROUND((ROUND('Classification 01.07.11'!$C$18*1.02^4,4)+0.1)*1.02,4)+0.12)*1.02*1.02,4)+0.55)*1.02^7,4)+0.13*$K49,4)</f>
        <v>13.5829</v>
      </c>
      <c r="E49" s="57">
        <f>ROUND(ROUND((ROUND((ROUND((ROUND('Classification 01.07.11'!$C$19*1.02^4,4)+0.1)*1.02,4)+0.12)*1.02*1.02,4)+0.55)*1.02^7,4)+0.13*$K49,4)</f>
        <v>13.808999999999999</v>
      </c>
      <c r="F49" s="57">
        <f>ROUND(ROUND((ROUND((ROUND((ROUND('Classification 01.07.11'!$C$20*1.02^4,4)+0.1)*1.02,4)+0.12)*1.02*1.02,4)+0.55)*1.02^7,4)+0.13*$K49,4)</f>
        <v>14.0349</v>
      </c>
      <c r="G49" s="57">
        <f>ROUND(ROUND((ROUND((ROUND((ROUND('Classification 01.07.11'!$C$21*1.02^4,4)+0.1)*1.02,4)+0.12)*1.02*1.02,4)+0.55)*1.02^7,4)+0.13*$K49,4)</f>
        <v>14.3931</v>
      </c>
      <c r="H49" s="57">
        <f>ROUND(ROUND((ROUND((ROUND((ROUND('Classification 01.07.11'!$C$22*1.02^4,4)+0.1)*1.02,4)+0.12)*1.02*1.02,4)+0.55)*1.02^7,4)+0.13*$K49,4)</f>
        <v>14.845000000000001</v>
      </c>
      <c r="I49" s="57">
        <f>ROUND(ROUND((ROUND((ROUND((ROUND('Classification 01.07.11'!$C$23*1.02^4,4)+0.1)*1.02,4)+0.12)*1.02*1.02,4)+0.55)*1.02^7,4)+0.13*$K49,4)</f>
        <v>16.060500000000001</v>
      </c>
      <c r="J49" s="79">
        <f t="shared" si="1"/>
        <v>2644.6289999999999</v>
      </c>
      <c r="K49" s="80">
        <v>4</v>
      </c>
    </row>
    <row r="50" spans="1:11" ht="13.8" x14ac:dyDescent="0.25">
      <c r="A50" s="1">
        <v>24</v>
      </c>
      <c r="B50" s="57">
        <f>ROUND(ROUND((ROUND((ROUND((ROUND('Classification 01.07.11'!$C$17*1.02^4,4)+0.1)*1.02,4)+0.12)*1.02*1.02,4)+0.55)*1.02^7,4)+0.13*$K50,4)</f>
        <v>13.4278</v>
      </c>
      <c r="C50" s="78">
        <f t="shared" si="0"/>
        <v>2211.1110666666664</v>
      </c>
      <c r="D50" s="57">
        <f>ROUND(ROUND((ROUND((ROUND((ROUND('Classification 01.07.11'!$C$18*1.02^4,4)+0.1)*1.02,4)+0.12)*1.02*1.02,4)+0.55)*1.02^7,4)+0.13*$K50,4)</f>
        <v>13.5829</v>
      </c>
      <c r="E50" s="57">
        <f>ROUND(ROUND((ROUND((ROUND((ROUND('Classification 01.07.11'!$C$19*1.02^4,4)+0.1)*1.02,4)+0.12)*1.02*1.02,4)+0.55)*1.02^7,4)+0.13*$K50,4)</f>
        <v>13.808999999999999</v>
      </c>
      <c r="F50" s="57">
        <f>ROUND(ROUND((ROUND((ROUND((ROUND('Classification 01.07.11'!$C$20*1.02^4,4)+0.1)*1.02,4)+0.12)*1.02*1.02,4)+0.55)*1.02^7,4)+0.13*$K50,4)</f>
        <v>14.0349</v>
      </c>
      <c r="G50" s="57">
        <f>ROUND(ROUND((ROUND((ROUND((ROUND('Classification 01.07.11'!$C$21*1.02^4,4)+0.1)*1.02,4)+0.12)*1.02*1.02,4)+0.55)*1.02^7,4)+0.13*$K50,4)</f>
        <v>14.3931</v>
      </c>
      <c r="H50" s="57">
        <f>ROUND(ROUND((ROUND((ROUND((ROUND('Classification 01.07.11'!$C$22*1.02^4,4)+0.1)*1.02,4)+0.12)*1.02*1.02,4)+0.55)*1.02^7,4)+0.13*$K50,4)</f>
        <v>14.845000000000001</v>
      </c>
      <c r="I50" s="57">
        <f>ROUND(ROUND((ROUND((ROUND((ROUND('Classification 01.07.11'!$C$23*1.02^4,4)+0.1)*1.02,4)+0.12)*1.02*1.02,4)+0.55)*1.02^7,4)+0.13*$K50,4)</f>
        <v>16.060500000000001</v>
      </c>
      <c r="J50" s="79">
        <f t="shared" si="1"/>
        <v>2644.6289999999999</v>
      </c>
      <c r="K50" s="80">
        <v>4</v>
      </c>
    </row>
    <row r="51" spans="1:11" ht="13.8" x14ac:dyDescent="0.25">
      <c r="A51" s="1">
        <v>25</v>
      </c>
      <c r="B51" s="74">
        <f>ROUND(ROUND((ROUND((ROUND((ROUND('Classification 01.07.11'!$C$17*1.02^4,4)+0.1)*1.02,4)+0.12)*1.02*1.02,4)+0.55)*1.02^7,4)+0.13*$K51,4)</f>
        <v>13.5578</v>
      </c>
      <c r="C51" s="81">
        <f t="shared" si="0"/>
        <v>2232.5177333333331</v>
      </c>
      <c r="D51" s="74">
        <f>ROUND(ROUND((ROUND((ROUND((ROUND('Classification 01.07.11'!$C$18*1.02^4,4)+0.1)*1.02,4)+0.12)*1.02*1.02,4)+0.55)*1.02^7,4)+0.13*$K51,4)</f>
        <v>13.712899999999999</v>
      </c>
      <c r="E51" s="74">
        <f>ROUND(ROUND((ROUND((ROUND((ROUND('Classification 01.07.11'!$C$19*1.02^4,4)+0.1)*1.02,4)+0.12)*1.02*1.02,4)+0.55)*1.02^7,4)+0.13*$K51,4)</f>
        <v>13.939</v>
      </c>
      <c r="F51" s="74">
        <f>ROUND(ROUND((ROUND((ROUND((ROUND('Classification 01.07.11'!$C$20*1.02^4,4)+0.1)*1.02,4)+0.12)*1.02*1.02,4)+0.55)*1.02^7,4)+0.13*$K51,4)</f>
        <v>14.164899999999999</v>
      </c>
      <c r="G51" s="74">
        <f>ROUND(ROUND((ROUND((ROUND((ROUND('Classification 01.07.11'!$C$21*1.02^4,4)+0.1)*1.02,4)+0.12)*1.02*1.02,4)+0.55)*1.02^7,4)+0.13*$K51,4)</f>
        <v>14.523099999999999</v>
      </c>
      <c r="H51" s="74">
        <f>ROUND(ROUND((ROUND((ROUND((ROUND('Classification 01.07.11'!$C$22*1.02^4,4)+0.1)*1.02,4)+0.12)*1.02*1.02,4)+0.55)*1.02^7,4)+0.13*$K51,4)</f>
        <v>14.975</v>
      </c>
      <c r="I51" s="74">
        <f>ROUND(ROUND((ROUND((ROUND((ROUND('Classification 01.07.11'!$C$23*1.02^4,4)+0.1)*1.02,4)+0.12)*1.02*1.02,4)+0.55)*1.02^7,4)+0.13*$K51,4)</f>
        <v>16.1905</v>
      </c>
      <c r="J51" s="76">
        <f t="shared" si="1"/>
        <v>2666.0356666666667</v>
      </c>
      <c r="K51" s="80">
        <v>5</v>
      </c>
    </row>
    <row r="52" spans="1:11" ht="13.8" x14ac:dyDescent="0.25">
      <c r="A52" s="1">
        <v>26</v>
      </c>
      <c r="B52" s="57">
        <f>ROUND(ROUND((ROUND((ROUND((ROUND('Classification 01.07.11'!$C$17*1.02^4,4)+0.1)*1.02,4)+0.12)*1.02*1.02,4)+0.55)*1.02^7,4)+0.13*$K52,4)</f>
        <v>13.5578</v>
      </c>
      <c r="C52" s="78">
        <f t="shared" si="0"/>
        <v>2232.5177333333331</v>
      </c>
      <c r="D52" s="57">
        <f>ROUND(ROUND((ROUND((ROUND((ROUND('Classification 01.07.11'!$C$18*1.02^4,4)+0.1)*1.02,4)+0.12)*1.02*1.02,4)+0.55)*1.02^7,4)+0.13*$K52,4)</f>
        <v>13.712899999999999</v>
      </c>
      <c r="E52" s="57">
        <f>ROUND(ROUND((ROUND((ROUND((ROUND('Classification 01.07.11'!$C$19*1.02^4,4)+0.1)*1.02,4)+0.12)*1.02*1.02,4)+0.55)*1.02^7,4)+0.13*$K52,4)</f>
        <v>13.939</v>
      </c>
      <c r="F52" s="57">
        <f>ROUND(ROUND((ROUND((ROUND((ROUND('Classification 01.07.11'!$C$20*1.02^4,4)+0.1)*1.02,4)+0.12)*1.02*1.02,4)+0.55)*1.02^7,4)+0.13*$K52,4)</f>
        <v>14.164899999999999</v>
      </c>
      <c r="G52" s="57">
        <f>ROUND(ROUND((ROUND((ROUND((ROUND('Classification 01.07.11'!$C$21*1.02^4,4)+0.1)*1.02,4)+0.12)*1.02*1.02,4)+0.55)*1.02^7,4)+0.13*$K52,4)</f>
        <v>14.523099999999999</v>
      </c>
      <c r="H52" s="57">
        <f>ROUND(ROUND((ROUND((ROUND((ROUND('Classification 01.07.11'!$C$22*1.02^4,4)+0.1)*1.02,4)+0.12)*1.02*1.02,4)+0.55)*1.02^7,4)+0.13*$K52,4)</f>
        <v>14.975</v>
      </c>
      <c r="I52" s="57">
        <f>ROUND(ROUND((ROUND((ROUND((ROUND('Classification 01.07.11'!$C$23*1.02^4,4)+0.1)*1.02,4)+0.12)*1.02*1.02,4)+0.55)*1.02^7,4)+0.13*$K52,4)</f>
        <v>16.1905</v>
      </c>
      <c r="J52" s="79">
        <f t="shared" si="1"/>
        <v>2666.0356666666667</v>
      </c>
      <c r="K52" s="80">
        <v>5</v>
      </c>
    </row>
  </sheetData>
  <mergeCells count="6">
    <mergeCell ref="A9:H9"/>
    <mergeCell ref="A2:H2"/>
    <mergeCell ref="A3:H3"/>
    <mergeCell ref="A6:H6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8811-256B-4368-96FE-CE25C003FCBD}">
  <sheetPr>
    <pageSetUpPr fitToPage="1"/>
  </sheetPr>
  <dimension ref="A2:I34"/>
  <sheetViews>
    <sheetView topLeftCell="A10" workbookViewId="0">
      <selection activeCell="I26" sqref="I26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7" width="12.3984375" style="1" customWidth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7" x14ac:dyDescent="0.25">
      <c r="A17" s="1" t="s">
        <v>47</v>
      </c>
    </row>
    <row r="18" spans="1:7" x14ac:dyDescent="0.25">
      <c r="A18" s="1" t="s">
        <v>55</v>
      </c>
    </row>
    <row r="19" spans="1:7" x14ac:dyDescent="0.25">
      <c r="A19" s="1" t="s">
        <v>56</v>
      </c>
    </row>
    <row r="20" spans="1:7" x14ac:dyDescent="0.25">
      <c r="A20" s="60" t="s">
        <v>71</v>
      </c>
    </row>
    <row r="21" spans="1:7" x14ac:dyDescent="0.25">
      <c r="A21" s="60" t="s">
        <v>72</v>
      </c>
    </row>
    <row r="22" spans="1:7" x14ac:dyDescent="0.25">
      <c r="A22" s="59"/>
    </row>
    <row r="23" spans="1:7" ht="25.5" customHeight="1" x14ac:dyDescent="0.25">
      <c r="B23" s="65"/>
      <c r="C23" s="97" t="s">
        <v>73</v>
      </c>
      <c r="D23" s="97"/>
    </row>
    <row r="24" spans="1:7" ht="26.4" x14ac:dyDescent="0.25">
      <c r="B24" s="66" t="s">
        <v>13</v>
      </c>
      <c r="C24" s="66" t="s">
        <v>37</v>
      </c>
      <c r="D24" s="66" t="s">
        <v>28</v>
      </c>
    </row>
    <row r="25" spans="1:7" x14ac:dyDescent="0.25">
      <c r="B25" s="41">
        <v>1</v>
      </c>
      <c r="C25" s="42">
        <f>ROUND((ROUND((ROUND((ROUND('Classification 01.07.11'!C17*1.02*1.02*1.02*1.02,4)+0.1)*1.02,4)+0.12)*1.02*1.02,4)+0.55)*1.02*1.02*1.02*1.02*1.02*1.02*1.02*1.02,4)</f>
        <v>13.165900000000001</v>
      </c>
      <c r="D25" s="43">
        <f>C25*13/3*38</f>
        <v>2167.9848666666667</v>
      </c>
      <c r="E25" s="61"/>
      <c r="F25" s="61"/>
    </row>
    <row r="26" spans="1:7" x14ac:dyDescent="0.25">
      <c r="B26" s="41">
        <v>2</v>
      </c>
      <c r="C26" s="42">
        <f>ROUND((ROUND((ROUND((ROUND('Classification 01.07.11'!C18*1.02*1.02*1.02*1.02,4)+0.1)*1.02,4)+0.12)*1.02*1.02,4)+0.55)*1.02*1.02*1.02*1.02*1.02*1.02*1.02*1.02,4)</f>
        <v>13.3241</v>
      </c>
      <c r="D26" s="43">
        <f t="shared" ref="D26:D31" si="0">C26*13/3*38</f>
        <v>2194.0351333333333</v>
      </c>
      <c r="E26" s="61"/>
      <c r="F26" s="61"/>
    </row>
    <row r="27" spans="1:7" x14ac:dyDescent="0.25">
      <c r="B27" s="41">
        <v>3</v>
      </c>
      <c r="C27" s="42">
        <f>ROUND((ROUND((ROUND((ROUND('Classification 01.07.11'!C19*1.02*1.02*1.02*1.02,4)+0.1)*1.02,4)+0.12)*1.02*1.02,4)+0.55)*1.02*1.02*1.02*1.02*1.02*1.02*1.02*1.02,4)</f>
        <v>13.5548</v>
      </c>
      <c r="D27" s="43">
        <f t="shared" si="0"/>
        <v>2232.0237333333334</v>
      </c>
      <c r="E27" s="61"/>
      <c r="F27" s="61"/>
    </row>
    <row r="28" spans="1:7" x14ac:dyDescent="0.25">
      <c r="B28" s="41">
        <v>4</v>
      </c>
      <c r="C28" s="42">
        <f>ROUND((ROUND((ROUND((ROUND('Classification 01.07.11'!C20*1.02*1.02*1.02*1.02,4)+0.1)*1.02,4)+0.12)*1.02*1.02,4)+0.55)*1.02*1.02*1.02*1.02*1.02*1.02*1.02*1.02,4)</f>
        <v>13.7852</v>
      </c>
      <c r="D28" s="45">
        <f t="shared" si="0"/>
        <v>2269.9629333333332</v>
      </c>
      <c r="E28" s="61"/>
      <c r="F28" s="61"/>
    </row>
    <row r="29" spans="1:7" x14ac:dyDescent="0.25">
      <c r="B29" s="41">
        <v>5</v>
      </c>
      <c r="C29" s="42">
        <f>ROUND((ROUND((ROUND((ROUND('Classification 01.07.11'!C21*1.02*1.02*1.02*1.02,4)+0.1)*1.02,4)+0.12)*1.02*1.02,4)+0.55)*1.02*1.02*1.02*1.02*1.02*1.02*1.02*1.02,4)</f>
        <v>14.150600000000001</v>
      </c>
      <c r="D29" s="45">
        <f t="shared" si="0"/>
        <v>2330.1321333333335</v>
      </c>
      <c r="E29" s="61"/>
      <c r="F29" s="61"/>
    </row>
    <row r="30" spans="1:7" x14ac:dyDescent="0.25">
      <c r="B30" s="41">
        <v>6</v>
      </c>
      <c r="C30" s="42">
        <f>ROUND((ROUND((ROUND((ROUND('Classification 01.07.11'!C22*1.02*1.02*1.02*1.02,4)+0.1)*1.02,4)+0.12)*1.02*1.02,4)+0.55)*1.02*1.02*1.02*1.02*1.02*1.02*1.02*1.02,4)</f>
        <v>14.611499999999999</v>
      </c>
      <c r="D30" s="45">
        <f t="shared" si="0"/>
        <v>2406.027</v>
      </c>
      <c r="E30" s="61"/>
      <c r="F30" s="61"/>
    </row>
    <row r="31" spans="1:7" x14ac:dyDescent="0.25">
      <c r="B31" s="41">
        <v>7</v>
      </c>
      <c r="C31" s="42">
        <f>ROUND((ROUND((ROUND((ROUND('Classification 01.07.11'!C23*1.02*1.02*1.02*1.02,4)+0.1)*1.02,4)+0.12)*1.02*1.02,4)+0.55)*1.02*1.02*1.02*1.02*1.02*1.02*1.02*1.02,4)</f>
        <v>15.8513</v>
      </c>
      <c r="D31" s="45">
        <f t="shared" si="0"/>
        <v>2610.1807333333336</v>
      </c>
      <c r="E31" s="61"/>
      <c r="F31" s="61"/>
    </row>
    <row r="32" spans="1:7" x14ac:dyDescent="0.25">
      <c r="E32" s="63"/>
      <c r="F32" s="62"/>
      <c r="G32" s="57"/>
    </row>
    <row r="33" spans="1:7" x14ac:dyDescent="0.25">
      <c r="A33" s="23"/>
      <c r="C33" s="62"/>
      <c r="D33" s="62"/>
      <c r="E33" s="64"/>
      <c r="F33" s="62"/>
      <c r="G33" s="62"/>
    </row>
    <row r="34" spans="1:7" x14ac:dyDescent="0.25">
      <c r="C34" s="61"/>
      <c r="D34" s="62"/>
      <c r="F34" s="62"/>
      <c r="G34" s="62"/>
    </row>
  </sheetData>
  <mergeCells count="7">
    <mergeCell ref="C23:D23"/>
    <mergeCell ref="A2:H2"/>
    <mergeCell ref="A3:H3"/>
    <mergeCell ref="A6:H6"/>
    <mergeCell ref="A7:H7"/>
    <mergeCell ref="A8:H8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6696-71CF-4727-AE73-7C1968F50FE1}">
  <sheetPr>
    <tabColor rgb="FFFFC000"/>
    <pageSetUpPr fitToPage="1"/>
  </sheetPr>
  <dimension ref="A2:K55"/>
  <sheetViews>
    <sheetView topLeftCell="A23" workbookViewId="0">
      <selection activeCell="B32" sqref="B32"/>
    </sheetView>
  </sheetViews>
  <sheetFormatPr baseColWidth="10" defaultColWidth="11" defaultRowHeight="13.2" x14ac:dyDescent="0.25"/>
  <cols>
    <col min="1" max="1" width="25.796875" style="1" customWidth="1"/>
    <col min="2" max="2" width="15.59765625" style="1" customWidth="1"/>
    <col min="3" max="3" width="13.5" style="1" customWidth="1"/>
    <col min="4" max="4" width="15.296875" style="1" customWidth="1"/>
    <col min="5" max="5" width="14.69921875" style="1" customWidth="1"/>
    <col min="6" max="7" width="14.19921875" style="1" customWidth="1"/>
    <col min="8" max="8" width="15" style="1" customWidth="1"/>
    <col min="9" max="9" width="14.296875" style="1" customWidth="1"/>
    <col min="10" max="10" width="14.3984375" style="1" customWidth="1"/>
    <col min="11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s="60" customFormat="1" x14ac:dyDescent="0.25">
      <c r="A15" s="60" t="s">
        <v>54</v>
      </c>
    </row>
    <row r="16" spans="1:9" x14ac:dyDescent="0.25">
      <c r="A16" s="1" t="s">
        <v>46</v>
      </c>
    </row>
    <row r="17" spans="1:11" x14ac:dyDescent="0.25">
      <c r="A17" s="1" t="s">
        <v>47</v>
      </c>
    </row>
    <row r="18" spans="1:11" x14ac:dyDescent="0.25">
      <c r="A18" s="1" t="s">
        <v>55</v>
      </c>
    </row>
    <row r="19" spans="1:11" x14ac:dyDescent="0.25">
      <c r="A19" s="1" t="s">
        <v>56</v>
      </c>
    </row>
    <row r="20" spans="1:11" x14ac:dyDescent="0.25">
      <c r="A20" s="60" t="s">
        <v>71</v>
      </c>
    </row>
    <row r="21" spans="1:11" x14ac:dyDescent="0.25">
      <c r="A21" s="60" t="s">
        <v>72</v>
      </c>
    </row>
    <row r="22" spans="1:11" x14ac:dyDescent="0.25">
      <c r="A22" s="83" t="s">
        <v>87</v>
      </c>
    </row>
    <row r="23" spans="1:11" x14ac:dyDescent="0.25">
      <c r="A23" s="1" t="s">
        <v>88</v>
      </c>
    </row>
    <row r="24" spans="1:11" ht="13.8" thickBot="1" x14ac:dyDescent="0.3">
      <c r="E24" s="63"/>
      <c r="F24" s="62"/>
      <c r="G24" s="57"/>
    </row>
    <row r="25" spans="1:11" ht="75.599999999999994" thickBot="1" x14ac:dyDescent="0.3">
      <c r="A25" s="67"/>
      <c r="B25" s="68" t="s">
        <v>74</v>
      </c>
      <c r="C25" s="68" t="s">
        <v>74</v>
      </c>
      <c r="D25" s="68" t="s">
        <v>74</v>
      </c>
      <c r="E25" s="68" t="s">
        <v>74</v>
      </c>
      <c r="F25" s="68" t="s">
        <v>74</v>
      </c>
      <c r="G25" s="68" t="s">
        <v>74</v>
      </c>
      <c r="H25" s="68" t="s">
        <v>74</v>
      </c>
      <c r="I25" s="68" t="s">
        <v>74</v>
      </c>
      <c r="J25" s="68" t="s">
        <v>74</v>
      </c>
      <c r="K25" s="69" t="s">
        <v>75</v>
      </c>
    </row>
    <row r="26" spans="1:11" x14ac:dyDescent="0.25">
      <c r="A26" s="70" t="s">
        <v>76</v>
      </c>
      <c r="B26" s="71" t="s">
        <v>77</v>
      </c>
      <c r="C26" s="72" t="s">
        <v>78</v>
      </c>
      <c r="D26" s="71" t="s">
        <v>79</v>
      </c>
      <c r="E26" s="71" t="s">
        <v>80</v>
      </c>
      <c r="F26" s="71" t="s">
        <v>81</v>
      </c>
      <c r="G26" s="71" t="s">
        <v>82</v>
      </c>
      <c r="H26" s="71" t="s">
        <v>83</v>
      </c>
      <c r="I26" s="71" t="s">
        <v>84</v>
      </c>
      <c r="J26" s="73" t="s">
        <v>85</v>
      </c>
      <c r="K26" s="71" t="s">
        <v>86</v>
      </c>
    </row>
    <row r="27" spans="1:11" x14ac:dyDescent="0.25">
      <c r="A27" s="1">
        <v>0</v>
      </c>
      <c r="B27" s="74">
        <f>ROUND((ROUND((ROUND((ROUND('Classification 01.07.11'!$C$17*1.02^4,4)+0.1)*1.02,4)+0.12)*1.02*1.02,4)+0.55)*1.02^8,4)</f>
        <v>13.165900000000001</v>
      </c>
      <c r="C27" s="75">
        <f>B27*13/3*38</f>
        <v>2167.9848666666667</v>
      </c>
      <c r="D27" s="74">
        <f>ROUND((ROUND((ROUND((ROUND('Classification 01.07.11'!$C$18*1.02^4,4)+0.1)*1.02,4)+0.12)*1.02*1.02,4)+0.55)*1.02^8,4)</f>
        <v>13.3241</v>
      </c>
      <c r="E27" s="74">
        <f>ROUND((ROUND((ROUND((ROUND('Classification 01.07.11'!$C$19*1.02^4,4)+0.1)*1.02,4)+0.12)*1.02*1.02,4)+0.55)*1.02^8,4)</f>
        <v>13.5548</v>
      </c>
      <c r="F27" s="74">
        <f>ROUND((ROUND((ROUND((ROUND('Classification 01.07.11'!$C$20*1.02^4,4)+0.1)*1.02,4)+0.12)*1.02*1.02,4)+0.55)*1.02^8,4)</f>
        <v>13.7852</v>
      </c>
      <c r="G27" s="74">
        <f>ROUND((ROUND((ROUND((ROUND('Classification 01.07.11'!$C$21*1.02^4,4)+0.1)*1.02,4)+0.12)*1.02*1.02,4)+0.55)*1.02^8,4)</f>
        <v>14.150600000000001</v>
      </c>
      <c r="H27" s="74">
        <f>ROUND((ROUND((ROUND((ROUND('Classification 01.07.11'!$C$22*1.02^4,4)+0.1)*1.02,4)+0.12)*1.02*1.02,4)+0.55)*1.02^8,4)</f>
        <v>14.611499999999999</v>
      </c>
      <c r="I27" s="74">
        <f>ROUND((ROUND((ROUND((ROUND('Classification 01.07.11'!$C$23*1.02^4,4)+0.1)*1.02,4)+0.12)*1.02*1.02,4)+0.55)*1.02^8,4)</f>
        <v>15.8513</v>
      </c>
      <c r="J27" s="76">
        <f>I27*13/3*38</f>
        <v>2610.1807333333336</v>
      </c>
      <c r="K27" s="77">
        <v>0</v>
      </c>
    </row>
    <row r="28" spans="1:11" ht="13.8" x14ac:dyDescent="0.25">
      <c r="A28" s="1">
        <v>1</v>
      </c>
      <c r="B28" s="57">
        <f>ROUND((ROUND((ROUND((ROUND('Classification 01.07.11'!$C$17*1.02^4,4)+0.1)*1.02,4)+0.12)*1.02*1.02,4)+0.55)*1.02^8,4)</f>
        <v>13.165900000000001</v>
      </c>
      <c r="C28" s="78">
        <f t="shared" ref="C28:C53" si="0">B28*13/3*38</f>
        <v>2167.9848666666667</v>
      </c>
      <c r="D28" s="57">
        <f>ROUND((ROUND((ROUND((ROUND('Classification 01.07.11'!$C$18*1.02^4,4)+0.1)*1.02,4)+0.12)*1.02*1.02,4)+0.55)*1.02^8,4)</f>
        <v>13.3241</v>
      </c>
      <c r="E28" s="57">
        <f>ROUND((ROUND((ROUND((ROUND('Classification 01.07.11'!$C$19*1.02^4,4)+0.1)*1.02,4)+0.12)*1.02*1.02,4)+0.55)*1.02^8,4)</f>
        <v>13.5548</v>
      </c>
      <c r="F28" s="57">
        <f>ROUND((ROUND((ROUND((ROUND('Classification 01.07.11'!$C$20*1.02^4,4)+0.1)*1.02,4)+0.12)*1.02*1.02,4)+0.55)*1.02^8,4)</f>
        <v>13.7852</v>
      </c>
      <c r="G28" s="57">
        <f>ROUND((ROUND((ROUND((ROUND('Classification 01.07.11'!$C$21*1.02^4,4)+0.1)*1.02,4)+0.12)*1.02*1.02,4)+0.55)*1.02^8,4)</f>
        <v>14.150600000000001</v>
      </c>
      <c r="H28" s="57">
        <f>ROUND((ROUND((ROUND((ROUND('Classification 01.07.11'!$C$22*1.02^4,4)+0.1)*1.02,4)+0.12)*1.02*1.02,4)+0.55)*1.02^8,4)</f>
        <v>14.611499999999999</v>
      </c>
      <c r="I28" s="57">
        <f>ROUND((ROUND((ROUND((ROUND('Classification 01.07.11'!$C$23*1.02^4,4)+0.1)*1.02,4)+0.12)*1.02*1.02,4)+0.55)*1.02^8,4)</f>
        <v>15.8513</v>
      </c>
      <c r="J28" s="79">
        <f>I28*13/3*38</f>
        <v>2610.1807333333336</v>
      </c>
      <c r="K28" s="80">
        <v>0</v>
      </c>
    </row>
    <row r="29" spans="1:11" ht="13.8" x14ac:dyDescent="0.25">
      <c r="A29" s="1">
        <v>2</v>
      </c>
      <c r="B29" s="57">
        <f>ROUND((ROUND((ROUND((ROUND('Classification 01.07.11'!$C$17*1.02^4,4)+0.1)*1.02,4)+0.12)*1.02*1.02,4)+0.55)*1.02^8,4)</f>
        <v>13.165900000000001</v>
      </c>
      <c r="C29" s="78">
        <f t="shared" si="0"/>
        <v>2167.9848666666667</v>
      </c>
      <c r="D29" s="57">
        <f>ROUND((ROUND((ROUND((ROUND('Classification 01.07.11'!$C$18*1.02^4,4)+0.1)*1.02,4)+0.12)*1.02*1.02,4)+0.55)*1.02^8,4)</f>
        <v>13.3241</v>
      </c>
      <c r="E29" s="57">
        <f>ROUND((ROUND((ROUND((ROUND('Classification 01.07.11'!$C$19*1.02^4,4)+0.1)*1.02,4)+0.12)*1.02*1.02,4)+0.55)*1.02^8,4)</f>
        <v>13.5548</v>
      </c>
      <c r="F29" s="57">
        <f>ROUND((ROUND((ROUND((ROUND('Classification 01.07.11'!$C$20*1.02^4,4)+0.1)*1.02,4)+0.12)*1.02*1.02,4)+0.55)*1.02^8,4)</f>
        <v>13.7852</v>
      </c>
      <c r="G29" s="57">
        <f>ROUND((ROUND((ROUND((ROUND('Classification 01.07.11'!$C$21*1.02^4,4)+0.1)*1.02,4)+0.12)*1.02*1.02,4)+0.55)*1.02^8,4)</f>
        <v>14.150600000000001</v>
      </c>
      <c r="H29" s="57">
        <f>ROUND((ROUND((ROUND((ROUND('Classification 01.07.11'!$C$22*1.02^4,4)+0.1)*1.02,4)+0.12)*1.02*1.02,4)+0.55)*1.02^8,4)</f>
        <v>14.611499999999999</v>
      </c>
      <c r="I29" s="57">
        <f>ROUND((ROUND((ROUND((ROUND('Classification 01.07.11'!$C$23*1.02^4,4)+0.1)*1.02,4)+0.12)*1.02*1.02,4)+0.55)*1.02^8,4)</f>
        <v>15.8513</v>
      </c>
      <c r="J29" s="79">
        <f t="shared" ref="J29:J53" si="1">I29*13/3*38</f>
        <v>2610.1807333333336</v>
      </c>
      <c r="K29" s="80">
        <v>0</v>
      </c>
    </row>
    <row r="30" spans="1:11" ht="13.8" x14ac:dyDescent="0.25">
      <c r="A30" s="1">
        <v>3</v>
      </c>
      <c r="B30" s="57">
        <f>ROUND((ROUND((ROUND((ROUND('Classification 01.07.11'!$C$17*1.02^4,4)+0.1)*1.02,4)+0.12)*1.02*1.02,4)+0.55)*1.02^8,4)</f>
        <v>13.165900000000001</v>
      </c>
      <c r="C30" s="78">
        <f t="shared" si="0"/>
        <v>2167.9848666666667</v>
      </c>
      <c r="D30" s="57">
        <f>ROUND((ROUND((ROUND((ROUND('Classification 01.07.11'!$C$18*1.02^4,4)+0.1)*1.02,4)+0.12)*1.02*1.02,4)+0.55)*1.02^8,4)</f>
        <v>13.3241</v>
      </c>
      <c r="E30" s="57">
        <f>ROUND((ROUND((ROUND((ROUND('Classification 01.07.11'!$C$19*1.02^4,4)+0.1)*1.02,4)+0.12)*1.02*1.02,4)+0.55)*1.02^8,4)</f>
        <v>13.5548</v>
      </c>
      <c r="F30" s="57">
        <f>ROUND((ROUND((ROUND((ROUND('Classification 01.07.11'!$C$20*1.02^4,4)+0.1)*1.02,4)+0.12)*1.02*1.02,4)+0.55)*1.02^8,4)</f>
        <v>13.7852</v>
      </c>
      <c r="G30" s="57">
        <f>ROUND((ROUND((ROUND((ROUND('Classification 01.07.11'!$C$21*1.02^4,4)+0.1)*1.02,4)+0.12)*1.02*1.02,4)+0.55)*1.02^8,4)</f>
        <v>14.150600000000001</v>
      </c>
      <c r="H30" s="57">
        <f>ROUND((ROUND((ROUND((ROUND('Classification 01.07.11'!$C$22*1.02^4,4)+0.1)*1.02,4)+0.12)*1.02*1.02,4)+0.55)*1.02^8,4)</f>
        <v>14.611499999999999</v>
      </c>
      <c r="I30" s="57">
        <f>ROUND((ROUND((ROUND((ROUND('Classification 01.07.11'!$C$23*1.02^4,4)+0.1)*1.02,4)+0.12)*1.02*1.02,4)+0.55)*1.02^8,4)</f>
        <v>15.8513</v>
      </c>
      <c r="J30" s="79">
        <f t="shared" si="1"/>
        <v>2610.1807333333336</v>
      </c>
      <c r="K30" s="80">
        <v>0</v>
      </c>
    </row>
    <row r="31" spans="1:11" ht="13.8" x14ac:dyDescent="0.25">
      <c r="A31" s="1">
        <v>4</v>
      </c>
      <c r="B31" s="57">
        <f>ROUND((ROUND((ROUND((ROUND('Classification 01.07.11'!$C$17*1.02^4,4)+0.1)*1.02,4)+0.12)*1.02*1.02,4)+0.55)*1.02^8,4)</f>
        <v>13.165900000000001</v>
      </c>
      <c r="C31" s="78">
        <f t="shared" si="0"/>
        <v>2167.9848666666667</v>
      </c>
      <c r="D31" s="57">
        <f>ROUND((ROUND((ROUND((ROUND('Classification 01.07.11'!$C$18*1.02^4,4)+0.1)*1.02,4)+0.12)*1.02*1.02,4)+0.55)*1.02^8,4)</f>
        <v>13.3241</v>
      </c>
      <c r="E31" s="57">
        <f>ROUND((ROUND((ROUND((ROUND('Classification 01.07.11'!$C$19*1.02^4,4)+0.1)*1.02,4)+0.12)*1.02*1.02,4)+0.55)*1.02^8,4)</f>
        <v>13.5548</v>
      </c>
      <c r="F31" s="57">
        <f>ROUND((ROUND((ROUND((ROUND('Classification 01.07.11'!$C$20*1.02^4,4)+0.1)*1.02,4)+0.12)*1.02*1.02,4)+0.55)*1.02^8,4)</f>
        <v>13.7852</v>
      </c>
      <c r="G31" s="57">
        <f>ROUND((ROUND((ROUND((ROUND('Classification 01.07.11'!$C$21*1.02^4,4)+0.1)*1.02,4)+0.12)*1.02*1.02,4)+0.55)*1.02^8,4)</f>
        <v>14.150600000000001</v>
      </c>
      <c r="H31" s="57">
        <f>ROUND((ROUND((ROUND((ROUND('Classification 01.07.11'!$C$22*1.02^4,4)+0.1)*1.02,4)+0.12)*1.02*1.02,4)+0.55)*1.02^8,4)</f>
        <v>14.611499999999999</v>
      </c>
      <c r="I31" s="57">
        <f>ROUND((ROUND((ROUND((ROUND('Classification 01.07.11'!$C$23*1.02^4,4)+0.1)*1.02,4)+0.12)*1.02*1.02,4)+0.55)*1.02^8,4)</f>
        <v>15.8513</v>
      </c>
      <c r="J31" s="79">
        <f t="shared" si="1"/>
        <v>2610.1807333333336</v>
      </c>
      <c r="K31" s="80">
        <v>0</v>
      </c>
    </row>
    <row r="32" spans="1:11" ht="13.8" x14ac:dyDescent="0.25">
      <c r="A32" s="1">
        <v>5</v>
      </c>
      <c r="B32" s="74">
        <f>ROUND(ROUND(ROUND((ROUND((ROUND((ROUND('Classification 01.07.11'!$C$17*1.02^4,4)+0.1)*1.02,4)+0.12)*1.02*1.02,4)+0.55)*1.02^7,4)+0.13*$K32,4)*1.02,4)</f>
        <v>13.2986</v>
      </c>
      <c r="C32" s="81">
        <f t="shared" si="0"/>
        <v>2189.8361333333332</v>
      </c>
      <c r="D32" s="74">
        <f>ROUND(ROUND(ROUND((ROUND((ROUND((ROUND('Classification 01.07.11'!$C$18*1.02^4,4)+0.1)*1.02,4)+0.12)*1.02*1.02,4)+0.55)*1.02^7,4)+0.13*$K32,4)*1.02,4)</f>
        <v>13.456799999999999</v>
      </c>
      <c r="E32" s="74">
        <f>ROUND(ROUND(ROUND((ROUND((ROUND((ROUND('Classification 01.07.11'!$C$19*1.02^4,4)+0.1)*1.02,4)+0.12)*1.02*1.02,4)+0.55)*1.02^7,4)+0.13*$K32,4)*1.02,4)</f>
        <v>13.6874</v>
      </c>
      <c r="F32" s="74">
        <f>ROUND(ROUND(ROUND((ROUND((ROUND((ROUND('Classification 01.07.11'!$C$20*1.02^4,4)+0.1)*1.02,4)+0.12)*1.02*1.02,4)+0.55)*1.02^7,4)+0.13*$K32,4)*1.02,4)</f>
        <v>13.9178</v>
      </c>
      <c r="G32" s="74">
        <f>ROUND(ROUND(ROUND((ROUND((ROUND((ROUND('Classification 01.07.11'!$C$21*1.02^4,4)+0.1)*1.02,4)+0.12)*1.02*1.02,4)+0.55)*1.02^7,4)+0.13*$K32,4)*1.02,4)</f>
        <v>14.283200000000001</v>
      </c>
      <c r="H32" s="74">
        <f>ROUND(ROUND(ROUND((ROUND((ROUND((ROUND('Classification 01.07.11'!$C$22*1.02^4,4)+0.1)*1.02,4)+0.12)*1.02*1.02,4)+0.55)*1.02^7,4)+0.13*$K32,4)*1.02,4)</f>
        <v>14.7441</v>
      </c>
      <c r="I32" s="74">
        <f>ROUND(ROUND(ROUND((ROUND((ROUND((ROUND('Classification 01.07.11'!$C$23*1.02^4,4)+0.1)*1.02,4)+0.12)*1.02*1.02,4)+0.55)*1.02^7,4)+0.13*$K32,4)*1.02,4)</f>
        <v>15.9839</v>
      </c>
      <c r="J32" s="76">
        <f t="shared" si="1"/>
        <v>2632.0155333333337</v>
      </c>
      <c r="K32" s="80">
        <v>1</v>
      </c>
    </row>
    <row r="33" spans="1:11" ht="13.8" x14ac:dyDescent="0.25">
      <c r="A33" s="82">
        <v>6</v>
      </c>
      <c r="B33" s="57">
        <f>ROUND(ROUND(ROUND((ROUND((ROUND((ROUND('Classification 01.07.11'!$C$17*1.02^4,4)+0.1)*1.02,4)+0.12)*1.02*1.02,4)+0.55)*1.02^7,4)+0.13*$K33,4)*1.02,4)</f>
        <v>13.2986</v>
      </c>
      <c r="C33" s="78">
        <f t="shared" si="0"/>
        <v>2189.8361333333332</v>
      </c>
      <c r="D33" s="57">
        <f>ROUND(ROUND(ROUND((ROUND((ROUND((ROUND('Classification 01.07.11'!$C$18*1.02^4,4)+0.1)*1.02,4)+0.12)*1.02*1.02,4)+0.55)*1.02^7,4)+0.13*$K33,4)*1.02,4)</f>
        <v>13.456799999999999</v>
      </c>
      <c r="E33" s="57">
        <f>ROUND(ROUND(ROUND((ROUND((ROUND((ROUND('Classification 01.07.11'!$C$19*1.02^4,4)+0.1)*1.02,4)+0.12)*1.02*1.02,4)+0.55)*1.02^7,4)+0.13*$K33,4)*1.02,4)</f>
        <v>13.6874</v>
      </c>
      <c r="F33" s="57">
        <f>ROUND(ROUND(ROUND((ROUND((ROUND((ROUND('Classification 01.07.11'!$C$20*1.02^4,4)+0.1)*1.02,4)+0.12)*1.02*1.02,4)+0.55)*1.02^7,4)+0.13*$K33,4)*1.02,4)</f>
        <v>13.9178</v>
      </c>
      <c r="G33" s="57">
        <f>ROUND(ROUND(ROUND((ROUND((ROUND((ROUND('Classification 01.07.11'!$C$21*1.02^4,4)+0.1)*1.02,4)+0.12)*1.02*1.02,4)+0.55)*1.02^7,4)+0.13*$K33,4)*1.02,4)</f>
        <v>14.283200000000001</v>
      </c>
      <c r="H33" s="57">
        <f>ROUND(ROUND(ROUND((ROUND((ROUND((ROUND('Classification 01.07.11'!$C$22*1.02^4,4)+0.1)*1.02,4)+0.12)*1.02*1.02,4)+0.55)*1.02^7,4)+0.13*$K33,4)*1.02,4)</f>
        <v>14.7441</v>
      </c>
      <c r="I33" s="57">
        <f>ROUND(ROUND(ROUND((ROUND((ROUND((ROUND('Classification 01.07.11'!$C$23*1.02^4,4)+0.1)*1.02,4)+0.12)*1.02*1.02,4)+0.55)*1.02^7,4)+0.13*$K33,4)*1.02,4)</f>
        <v>15.9839</v>
      </c>
      <c r="J33" s="79">
        <f t="shared" si="1"/>
        <v>2632.0155333333337</v>
      </c>
      <c r="K33" s="80">
        <v>1</v>
      </c>
    </row>
    <row r="34" spans="1:11" ht="13.8" x14ac:dyDescent="0.25">
      <c r="A34" s="1">
        <v>7</v>
      </c>
      <c r="B34" s="57">
        <f>ROUND(ROUND(ROUND((ROUND((ROUND((ROUND('Classification 01.07.11'!$C$17*1.02^4,4)+0.1)*1.02,4)+0.12)*1.02*1.02,4)+0.55)*1.02^7,4)+0.13*$K34,4)*1.02,4)</f>
        <v>13.2986</v>
      </c>
      <c r="C34" s="78">
        <f t="shared" si="0"/>
        <v>2189.8361333333332</v>
      </c>
      <c r="D34" s="57">
        <f>ROUND(ROUND(ROUND((ROUND((ROUND((ROUND('Classification 01.07.11'!$C$18*1.02^4,4)+0.1)*1.02,4)+0.12)*1.02*1.02,4)+0.55)*1.02^7,4)+0.13*$K34,4)*1.02,4)</f>
        <v>13.456799999999999</v>
      </c>
      <c r="E34" s="57">
        <f>ROUND(ROUND(ROUND((ROUND((ROUND((ROUND('Classification 01.07.11'!$C$19*1.02^4,4)+0.1)*1.02,4)+0.12)*1.02*1.02,4)+0.55)*1.02^7,4)+0.13*$K34,4)*1.02,4)</f>
        <v>13.6874</v>
      </c>
      <c r="F34" s="57">
        <f>ROUND(ROUND(ROUND((ROUND((ROUND((ROUND('Classification 01.07.11'!$C$20*1.02^4,4)+0.1)*1.02,4)+0.12)*1.02*1.02,4)+0.55)*1.02^7,4)+0.13*$K34,4)*1.02,4)</f>
        <v>13.9178</v>
      </c>
      <c r="G34" s="57">
        <f>ROUND(ROUND(ROUND((ROUND((ROUND((ROUND('Classification 01.07.11'!$C$21*1.02^4,4)+0.1)*1.02,4)+0.12)*1.02*1.02,4)+0.55)*1.02^7,4)+0.13*$K34,4)*1.02,4)</f>
        <v>14.283200000000001</v>
      </c>
      <c r="H34" s="57">
        <f>ROUND(ROUND(ROUND((ROUND((ROUND((ROUND('Classification 01.07.11'!$C$22*1.02^4,4)+0.1)*1.02,4)+0.12)*1.02*1.02,4)+0.55)*1.02^7,4)+0.13*$K34,4)*1.02,4)</f>
        <v>14.7441</v>
      </c>
      <c r="I34" s="57">
        <f>ROUND(ROUND(ROUND((ROUND((ROUND((ROUND('Classification 01.07.11'!$C$23*1.02^4,4)+0.1)*1.02,4)+0.12)*1.02*1.02,4)+0.55)*1.02^7,4)+0.13*$K34,4)*1.02,4)</f>
        <v>15.9839</v>
      </c>
      <c r="J34" s="79">
        <f t="shared" si="1"/>
        <v>2632.0155333333337</v>
      </c>
      <c r="K34" s="80">
        <v>1</v>
      </c>
    </row>
    <row r="35" spans="1:11" ht="13.8" x14ac:dyDescent="0.25">
      <c r="A35" s="1">
        <v>8</v>
      </c>
      <c r="B35" s="57">
        <f>ROUND(ROUND(ROUND((ROUND((ROUND((ROUND('Classification 01.07.11'!$C$17*1.02^4,4)+0.1)*1.02,4)+0.12)*1.02*1.02,4)+0.55)*1.02^7,4)+0.13*$K35,4)*1.02,4)</f>
        <v>13.2986</v>
      </c>
      <c r="C35" s="78">
        <f t="shared" si="0"/>
        <v>2189.8361333333332</v>
      </c>
      <c r="D35" s="57">
        <f>ROUND(ROUND(ROUND((ROUND((ROUND((ROUND('Classification 01.07.11'!$C$18*1.02^4,4)+0.1)*1.02,4)+0.12)*1.02*1.02,4)+0.55)*1.02^7,4)+0.13*$K35,4)*1.02,4)</f>
        <v>13.456799999999999</v>
      </c>
      <c r="E35" s="57">
        <f>ROUND(ROUND(ROUND((ROUND((ROUND((ROUND('Classification 01.07.11'!$C$19*1.02^4,4)+0.1)*1.02,4)+0.12)*1.02*1.02,4)+0.55)*1.02^7,4)+0.13*$K35,4)*1.02,4)</f>
        <v>13.6874</v>
      </c>
      <c r="F35" s="57">
        <f>ROUND(ROUND(ROUND((ROUND((ROUND((ROUND('Classification 01.07.11'!$C$20*1.02^4,4)+0.1)*1.02,4)+0.12)*1.02*1.02,4)+0.55)*1.02^7,4)+0.13*$K35,4)*1.02,4)</f>
        <v>13.9178</v>
      </c>
      <c r="G35" s="57">
        <f>ROUND(ROUND(ROUND((ROUND((ROUND((ROUND('Classification 01.07.11'!$C$21*1.02^4,4)+0.1)*1.02,4)+0.12)*1.02*1.02,4)+0.55)*1.02^7,4)+0.13*$K35,4)*1.02,4)</f>
        <v>14.283200000000001</v>
      </c>
      <c r="H35" s="57">
        <f>ROUND(ROUND(ROUND((ROUND((ROUND((ROUND('Classification 01.07.11'!$C$22*1.02^4,4)+0.1)*1.02,4)+0.12)*1.02*1.02,4)+0.55)*1.02^7,4)+0.13*$K35,4)*1.02,4)</f>
        <v>14.7441</v>
      </c>
      <c r="I35" s="57">
        <f>ROUND(ROUND(ROUND((ROUND((ROUND((ROUND('Classification 01.07.11'!$C$23*1.02^4,4)+0.1)*1.02,4)+0.12)*1.02*1.02,4)+0.55)*1.02^7,4)+0.13*$K35,4)*1.02,4)</f>
        <v>15.9839</v>
      </c>
      <c r="J35" s="79">
        <f t="shared" si="1"/>
        <v>2632.0155333333337</v>
      </c>
      <c r="K35" s="80">
        <v>1</v>
      </c>
    </row>
    <row r="36" spans="1:11" ht="13.8" x14ac:dyDescent="0.25">
      <c r="A36" s="1">
        <v>9</v>
      </c>
      <c r="B36" s="57">
        <f>ROUND(ROUND(ROUND((ROUND((ROUND((ROUND('Classification 01.07.11'!$C$17*1.02^4,4)+0.1)*1.02,4)+0.12)*1.02*1.02,4)+0.55)*1.02^7,4)+0.13*$K36,4)*1.02,4)</f>
        <v>13.2986</v>
      </c>
      <c r="C36" s="78">
        <f t="shared" si="0"/>
        <v>2189.8361333333332</v>
      </c>
      <c r="D36" s="57">
        <f>ROUND(ROUND(ROUND((ROUND((ROUND((ROUND('Classification 01.07.11'!$C$18*1.02^4,4)+0.1)*1.02,4)+0.12)*1.02*1.02,4)+0.55)*1.02^7,4)+0.13*$K36,4)*1.02,4)</f>
        <v>13.456799999999999</v>
      </c>
      <c r="E36" s="57">
        <f>ROUND(ROUND(ROUND((ROUND((ROUND((ROUND('Classification 01.07.11'!$C$19*1.02^4,4)+0.1)*1.02,4)+0.12)*1.02*1.02,4)+0.55)*1.02^7,4)+0.13*$K36,4)*1.02,4)</f>
        <v>13.6874</v>
      </c>
      <c r="F36" s="57">
        <f>ROUND(ROUND(ROUND((ROUND((ROUND((ROUND('Classification 01.07.11'!$C$20*1.02^4,4)+0.1)*1.02,4)+0.12)*1.02*1.02,4)+0.55)*1.02^7,4)+0.13*$K36,4)*1.02,4)</f>
        <v>13.9178</v>
      </c>
      <c r="G36" s="57">
        <f>ROUND(ROUND(ROUND((ROUND((ROUND((ROUND('Classification 01.07.11'!$C$21*1.02^4,4)+0.1)*1.02,4)+0.12)*1.02*1.02,4)+0.55)*1.02^7,4)+0.13*$K36,4)*1.02,4)</f>
        <v>14.283200000000001</v>
      </c>
      <c r="H36" s="57">
        <f>ROUND(ROUND(ROUND((ROUND((ROUND((ROUND('Classification 01.07.11'!$C$22*1.02^4,4)+0.1)*1.02,4)+0.12)*1.02*1.02,4)+0.55)*1.02^7,4)+0.13*$K36,4)*1.02,4)</f>
        <v>14.7441</v>
      </c>
      <c r="I36" s="57">
        <f>ROUND(ROUND(ROUND((ROUND((ROUND((ROUND('Classification 01.07.11'!$C$23*1.02^4,4)+0.1)*1.02,4)+0.12)*1.02*1.02,4)+0.55)*1.02^7,4)+0.13*$K36,4)*1.02,4)</f>
        <v>15.9839</v>
      </c>
      <c r="J36" s="79">
        <f t="shared" si="1"/>
        <v>2632.0155333333337</v>
      </c>
      <c r="K36" s="80">
        <v>1</v>
      </c>
    </row>
    <row r="37" spans="1:11" ht="13.8" x14ac:dyDescent="0.25">
      <c r="A37" s="1">
        <v>10</v>
      </c>
      <c r="B37" s="74">
        <f>ROUND(ROUND(ROUND((ROUND((ROUND((ROUND('Classification 01.07.11'!$C$17*1.02^4,4)+0.1)*1.02,4)+0.12)*1.02*1.02,4)+0.55)*1.02^7,4)+0.13*$K37,4)*1.02,4)</f>
        <v>13.4312</v>
      </c>
      <c r="C37" s="81">
        <f t="shared" si="0"/>
        <v>2211.6709333333333</v>
      </c>
      <c r="D37" s="74">
        <f>ROUND(ROUND(ROUND((ROUND((ROUND((ROUND('Classification 01.07.11'!$C$18*1.02^4,4)+0.1)*1.02,4)+0.12)*1.02*1.02,4)+0.55)*1.02^7,4)+0.13*$K37,4)*1.02,4)</f>
        <v>13.589399999999999</v>
      </c>
      <c r="E37" s="74">
        <f>ROUND(ROUND(ROUND((ROUND((ROUND((ROUND('Classification 01.07.11'!$C$19*1.02^4,4)+0.1)*1.02,4)+0.12)*1.02*1.02,4)+0.55)*1.02^7,4)+0.13*$K37,4)*1.02,4)</f>
        <v>13.82</v>
      </c>
      <c r="F37" s="74">
        <f>ROUND(ROUND(ROUND((ROUND((ROUND((ROUND('Classification 01.07.11'!$C$20*1.02^4,4)+0.1)*1.02,4)+0.12)*1.02*1.02,4)+0.55)*1.02^7,4)+0.13*$K37,4)*1.02,4)</f>
        <v>14.0504</v>
      </c>
      <c r="G37" s="74">
        <f>ROUND(ROUND(ROUND((ROUND((ROUND((ROUND('Classification 01.07.11'!$C$21*1.02^4,4)+0.1)*1.02,4)+0.12)*1.02*1.02,4)+0.55)*1.02^7,4)+0.13*$K37,4)*1.02,4)</f>
        <v>14.415800000000001</v>
      </c>
      <c r="H37" s="74">
        <f>ROUND(ROUND(ROUND((ROUND((ROUND((ROUND('Classification 01.07.11'!$C$22*1.02^4,4)+0.1)*1.02,4)+0.12)*1.02*1.02,4)+0.55)*1.02^7,4)+0.13*$K37,4)*1.02,4)</f>
        <v>14.8767</v>
      </c>
      <c r="I37" s="74">
        <f>ROUND(ROUND(ROUND((ROUND((ROUND((ROUND('Classification 01.07.11'!$C$23*1.02^4,4)+0.1)*1.02,4)+0.12)*1.02*1.02,4)+0.55)*1.02^7,4)+0.13*$K37,4)*1.02,4)</f>
        <v>16.116499999999998</v>
      </c>
      <c r="J37" s="76">
        <f t="shared" si="1"/>
        <v>2653.8503333333329</v>
      </c>
      <c r="K37" s="80">
        <v>2</v>
      </c>
    </row>
    <row r="38" spans="1:11" ht="13.8" x14ac:dyDescent="0.25">
      <c r="A38" s="1">
        <v>11</v>
      </c>
      <c r="B38" s="57">
        <f>ROUND(ROUND(ROUND((ROUND((ROUND((ROUND('Classification 01.07.11'!$C$17*1.02^4,4)+0.1)*1.02,4)+0.12)*1.02*1.02,4)+0.55)*1.02^7,4)+0.13*$K38,4)*1.02,4)</f>
        <v>13.4312</v>
      </c>
      <c r="C38" s="78">
        <f t="shared" si="0"/>
        <v>2211.6709333333333</v>
      </c>
      <c r="D38" s="57">
        <f>ROUND(ROUND(ROUND((ROUND((ROUND((ROUND('Classification 01.07.11'!$C$18*1.02^4,4)+0.1)*1.02,4)+0.12)*1.02*1.02,4)+0.55)*1.02^7,4)+0.13*$K38,4)*1.02,4)</f>
        <v>13.589399999999999</v>
      </c>
      <c r="E38" s="57">
        <f>ROUND(ROUND(ROUND((ROUND((ROUND((ROUND('Classification 01.07.11'!$C$19*1.02^4,4)+0.1)*1.02,4)+0.12)*1.02*1.02,4)+0.55)*1.02^7,4)+0.13*$K38,4)*1.02,4)</f>
        <v>13.82</v>
      </c>
      <c r="F38" s="57">
        <f>ROUND(ROUND(ROUND((ROUND((ROUND((ROUND('Classification 01.07.11'!$C$20*1.02^4,4)+0.1)*1.02,4)+0.12)*1.02*1.02,4)+0.55)*1.02^7,4)+0.13*$K38,4)*1.02,4)</f>
        <v>14.0504</v>
      </c>
      <c r="G38" s="57">
        <f>ROUND(ROUND(ROUND((ROUND((ROUND((ROUND('Classification 01.07.11'!$C$21*1.02^4,4)+0.1)*1.02,4)+0.12)*1.02*1.02,4)+0.55)*1.02^7,4)+0.13*$K38,4)*1.02,4)</f>
        <v>14.415800000000001</v>
      </c>
      <c r="H38" s="57">
        <f>ROUND(ROUND(ROUND((ROUND((ROUND((ROUND('Classification 01.07.11'!$C$22*1.02^4,4)+0.1)*1.02,4)+0.12)*1.02*1.02,4)+0.55)*1.02^7,4)+0.13*$K38,4)*1.02,4)</f>
        <v>14.8767</v>
      </c>
      <c r="I38" s="57">
        <f>ROUND(ROUND(ROUND((ROUND((ROUND((ROUND('Classification 01.07.11'!$C$23*1.02^4,4)+0.1)*1.02,4)+0.12)*1.02*1.02,4)+0.55)*1.02^7,4)+0.13*$K38,4)*1.02,4)</f>
        <v>16.116499999999998</v>
      </c>
      <c r="J38" s="79">
        <f t="shared" si="1"/>
        <v>2653.8503333333329</v>
      </c>
      <c r="K38" s="80">
        <v>2</v>
      </c>
    </row>
    <row r="39" spans="1:11" ht="13.8" x14ac:dyDescent="0.25">
      <c r="A39" s="1">
        <v>12</v>
      </c>
      <c r="B39" s="57">
        <f>ROUND(ROUND(ROUND((ROUND((ROUND((ROUND('Classification 01.07.11'!$C$17*1.02^4,4)+0.1)*1.02,4)+0.12)*1.02*1.02,4)+0.55)*1.02^7,4)+0.13*$K39,4)*1.02,4)</f>
        <v>13.4312</v>
      </c>
      <c r="C39" s="78">
        <f t="shared" si="0"/>
        <v>2211.6709333333333</v>
      </c>
      <c r="D39" s="57">
        <f>ROUND(ROUND(ROUND((ROUND((ROUND((ROUND('Classification 01.07.11'!$C$18*1.02^4,4)+0.1)*1.02,4)+0.12)*1.02*1.02,4)+0.55)*1.02^7,4)+0.13*$K39,4)*1.02,4)</f>
        <v>13.589399999999999</v>
      </c>
      <c r="E39" s="57">
        <f>ROUND(ROUND(ROUND((ROUND((ROUND((ROUND('Classification 01.07.11'!$C$19*1.02^4,4)+0.1)*1.02,4)+0.12)*1.02*1.02,4)+0.55)*1.02^7,4)+0.13*$K39,4)*1.02,4)</f>
        <v>13.82</v>
      </c>
      <c r="F39" s="57">
        <f>ROUND(ROUND(ROUND((ROUND((ROUND((ROUND('Classification 01.07.11'!$C$20*1.02^4,4)+0.1)*1.02,4)+0.12)*1.02*1.02,4)+0.55)*1.02^7,4)+0.13*$K39,4)*1.02,4)</f>
        <v>14.0504</v>
      </c>
      <c r="G39" s="57">
        <f>ROUND(ROUND(ROUND((ROUND((ROUND((ROUND('Classification 01.07.11'!$C$21*1.02^4,4)+0.1)*1.02,4)+0.12)*1.02*1.02,4)+0.55)*1.02^7,4)+0.13*$K39,4)*1.02,4)</f>
        <v>14.415800000000001</v>
      </c>
      <c r="H39" s="57">
        <f>ROUND(ROUND(ROUND((ROUND((ROUND((ROUND('Classification 01.07.11'!$C$22*1.02^4,4)+0.1)*1.02,4)+0.12)*1.02*1.02,4)+0.55)*1.02^7,4)+0.13*$K39,4)*1.02,4)</f>
        <v>14.8767</v>
      </c>
      <c r="I39" s="57">
        <f>ROUND(ROUND(ROUND((ROUND((ROUND((ROUND('Classification 01.07.11'!$C$23*1.02^4,4)+0.1)*1.02,4)+0.12)*1.02*1.02,4)+0.55)*1.02^7,4)+0.13*$K39,4)*1.02,4)</f>
        <v>16.116499999999998</v>
      </c>
      <c r="J39" s="79">
        <f t="shared" si="1"/>
        <v>2653.8503333333329</v>
      </c>
      <c r="K39" s="80">
        <v>2</v>
      </c>
    </row>
    <row r="40" spans="1:11" ht="13.8" x14ac:dyDescent="0.25">
      <c r="A40" s="1">
        <v>13</v>
      </c>
      <c r="B40" s="57">
        <f>ROUND(ROUND(ROUND((ROUND((ROUND((ROUND('Classification 01.07.11'!$C$17*1.02^4,4)+0.1)*1.02,4)+0.12)*1.02*1.02,4)+0.55)*1.02^7,4)+0.13*$K40,4)*1.02,4)</f>
        <v>13.4312</v>
      </c>
      <c r="C40" s="78">
        <f t="shared" si="0"/>
        <v>2211.6709333333333</v>
      </c>
      <c r="D40" s="57">
        <f>ROUND(ROUND(ROUND((ROUND((ROUND((ROUND('Classification 01.07.11'!$C$18*1.02^4,4)+0.1)*1.02,4)+0.12)*1.02*1.02,4)+0.55)*1.02^7,4)+0.13*$K40,4)*1.02,4)</f>
        <v>13.589399999999999</v>
      </c>
      <c r="E40" s="57">
        <f>ROUND(ROUND(ROUND((ROUND((ROUND((ROUND('Classification 01.07.11'!$C$19*1.02^4,4)+0.1)*1.02,4)+0.12)*1.02*1.02,4)+0.55)*1.02^7,4)+0.13*$K40,4)*1.02,4)</f>
        <v>13.82</v>
      </c>
      <c r="F40" s="57">
        <f>ROUND(ROUND(ROUND((ROUND((ROUND((ROUND('Classification 01.07.11'!$C$20*1.02^4,4)+0.1)*1.02,4)+0.12)*1.02*1.02,4)+0.55)*1.02^7,4)+0.13*$K40,4)*1.02,4)</f>
        <v>14.0504</v>
      </c>
      <c r="G40" s="57">
        <f>ROUND(ROUND(ROUND((ROUND((ROUND((ROUND('Classification 01.07.11'!$C$21*1.02^4,4)+0.1)*1.02,4)+0.12)*1.02*1.02,4)+0.55)*1.02^7,4)+0.13*$K40,4)*1.02,4)</f>
        <v>14.415800000000001</v>
      </c>
      <c r="H40" s="57">
        <f>ROUND(ROUND(ROUND((ROUND((ROUND((ROUND('Classification 01.07.11'!$C$22*1.02^4,4)+0.1)*1.02,4)+0.12)*1.02*1.02,4)+0.55)*1.02^7,4)+0.13*$K40,4)*1.02,4)</f>
        <v>14.8767</v>
      </c>
      <c r="I40" s="57">
        <f>ROUND(ROUND(ROUND((ROUND((ROUND((ROUND('Classification 01.07.11'!$C$23*1.02^4,4)+0.1)*1.02,4)+0.12)*1.02*1.02,4)+0.55)*1.02^7,4)+0.13*$K40,4)*1.02,4)</f>
        <v>16.116499999999998</v>
      </c>
      <c r="J40" s="79">
        <f t="shared" si="1"/>
        <v>2653.8503333333329</v>
      </c>
      <c r="K40" s="80">
        <v>2</v>
      </c>
    </row>
    <row r="41" spans="1:11" ht="13.8" x14ac:dyDescent="0.25">
      <c r="A41" s="1">
        <v>14</v>
      </c>
      <c r="B41" s="57">
        <f>ROUND(ROUND(ROUND((ROUND((ROUND((ROUND('Classification 01.07.11'!$C$17*1.02^4,4)+0.1)*1.02,4)+0.12)*1.02*1.02,4)+0.55)*1.02^7,4)+0.13*$K41,4)*1.02,4)</f>
        <v>13.4312</v>
      </c>
      <c r="C41" s="78">
        <f t="shared" si="0"/>
        <v>2211.6709333333333</v>
      </c>
      <c r="D41" s="57">
        <f>ROUND(ROUND(ROUND((ROUND((ROUND((ROUND('Classification 01.07.11'!$C$18*1.02^4,4)+0.1)*1.02,4)+0.12)*1.02*1.02,4)+0.55)*1.02^7,4)+0.13*$K41,4)*1.02,4)</f>
        <v>13.589399999999999</v>
      </c>
      <c r="E41" s="57">
        <f>ROUND(ROUND(ROUND((ROUND((ROUND((ROUND('Classification 01.07.11'!$C$19*1.02^4,4)+0.1)*1.02,4)+0.12)*1.02*1.02,4)+0.55)*1.02^7,4)+0.13*$K41,4)*1.02,4)</f>
        <v>13.82</v>
      </c>
      <c r="F41" s="57">
        <f>ROUND(ROUND(ROUND((ROUND((ROUND((ROUND('Classification 01.07.11'!$C$20*1.02^4,4)+0.1)*1.02,4)+0.12)*1.02*1.02,4)+0.55)*1.02^7,4)+0.13*$K41,4)*1.02,4)</f>
        <v>14.0504</v>
      </c>
      <c r="G41" s="57">
        <f>ROUND(ROUND(ROUND((ROUND((ROUND((ROUND('Classification 01.07.11'!$C$21*1.02^4,4)+0.1)*1.02,4)+0.12)*1.02*1.02,4)+0.55)*1.02^7,4)+0.13*$K41,4)*1.02,4)</f>
        <v>14.415800000000001</v>
      </c>
      <c r="H41" s="57">
        <f>ROUND(ROUND(ROUND((ROUND((ROUND((ROUND('Classification 01.07.11'!$C$22*1.02^4,4)+0.1)*1.02,4)+0.12)*1.02*1.02,4)+0.55)*1.02^7,4)+0.13*$K41,4)*1.02,4)</f>
        <v>14.8767</v>
      </c>
      <c r="I41" s="57">
        <f>ROUND(ROUND(ROUND((ROUND((ROUND((ROUND('Classification 01.07.11'!$C$23*1.02^4,4)+0.1)*1.02,4)+0.12)*1.02*1.02,4)+0.55)*1.02^7,4)+0.13*$K41,4)*1.02,4)</f>
        <v>16.116499999999998</v>
      </c>
      <c r="J41" s="79">
        <f t="shared" si="1"/>
        <v>2653.8503333333329</v>
      </c>
      <c r="K41" s="80">
        <v>2</v>
      </c>
    </row>
    <row r="42" spans="1:11" ht="13.8" x14ac:dyDescent="0.25">
      <c r="A42" s="1">
        <v>15</v>
      </c>
      <c r="B42" s="74">
        <f>ROUND(ROUND(ROUND((ROUND((ROUND((ROUND('Classification 01.07.11'!$C$17*1.02^4,4)+0.1)*1.02,4)+0.12)*1.02*1.02,4)+0.55)*1.02^7,4)+0.13*$K42,4)*1.02,4)</f>
        <v>13.563800000000001</v>
      </c>
      <c r="C42" s="81">
        <f t="shared" si="0"/>
        <v>2233.5057333333334</v>
      </c>
      <c r="D42" s="74">
        <f>ROUND(ROUND(ROUND((ROUND((ROUND((ROUND('Classification 01.07.11'!$C$18*1.02^4,4)+0.1)*1.02,4)+0.12)*1.02*1.02,4)+0.55)*1.02^7,4)+0.13*$K42,4)*1.02,4)</f>
        <v>13.722</v>
      </c>
      <c r="E42" s="74">
        <f>ROUND(ROUND(ROUND((ROUND((ROUND((ROUND('Classification 01.07.11'!$C$19*1.02^4,4)+0.1)*1.02,4)+0.12)*1.02*1.02,4)+0.55)*1.02^7,4)+0.13*$K42,4)*1.02,4)</f>
        <v>13.9526</v>
      </c>
      <c r="F42" s="74">
        <f>ROUND(ROUND(ROUND((ROUND((ROUND((ROUND('Classification 01.07.11'!$C$20*1.02^4,4)+0.1)*1.02,4)+0.12)*1.02*1.02,4)+0.55)*1.02^7,4)+0.13*$K42,4)*1.02,4)</f>
        <v>14.183</v>
      </c>
      <c r="G42" s="74">
        <f>ROUND(ROUND(ROUND((ROUND((ROUND((ROUND('Classification 01.07.11'!$C$21*1.02^4,4)+0.1)*1.02,4)+0.12)*1.02*1.02,4)+0.55)*1.02^7,4)+0.13*$K42,4)*1.02,4)</f>
        <v>14.548400000000001</v>
      </c>
      <c r="H42" s="74">
        <f>ROUND(ROUND(ROUND((ROUND((ROUND((ROUND('Classification 01.07.11'!$C$22*1.02^4,4)+0.1)*1.02,4)+0.12)*1.02*1.02,4)+0.55)*1.02^7,4)+0.13*$K42,4)*1.02,4)</f>
        <v>15.0093</v>
      </c>
      <c r="I42" s="74">
        <f>ROUND(ROUND(ROUND((ROUND((ROUND((ROUND('Classification 01.07.11'!$C$23*1.02^4,4)+0.1)*1.02,4)+0.12)*1.02*1.02,4)+0.55)*1.02^7,4)+0.13*$K42,4)*1.02,4)</f>
        <v>16.249099999999999</v>
      </c>
      <c r="J42" s="76">
        <f t="shared" si="1"/>
        <v>2675.6851333333329</v>
      </c>
      <c r="K42" s="80">
        <v>3</v>
      </c>
    </row>
    <row r="43" spans="1:11" ht="13.8" x14ac:dyDescent="0.25">
      <c r="A43" s="1">
        <v>16</v>
      </c>
      <c r="B43" s="57">
        <f>ROUND(ROUND(ROUND((ROUND((ROUND((ROUND('Classification 01.07.11'!$C$17*1.02^4,4)+0.1)*1.02,4)+0.12)*1.02*1.02,4)+0.55)*1.02^7,4)+0.13*$K43,4)*1.02,4)</f>
        <v>13.563800000000001</v>
      </c>
      <c r="C43" s="78">
        <f t="shared" si="0"/>
        <v>2233.5057333333334</v>
      </c>
      <c r="D43" s="57">
        <f>ROUND(ROUND(ROUND((ROUND((ROUND((ROUND('Classification 01.07.11'!$C$18*1.02^4,4)+0.1)*1.02,4)+0.12)*1.02*1.02,4)+0.55)*1.02^7,4)+0.13*$K43,4)*1.02,4)</f>
        <v>13.722</v>
      </c>
      <c r="E43" s="57">
        <f>ROUND(ROUND(ROUND((ROUND((ROUND((ROUND('Classification 01.07.11'!$C$19*1.02^4,4)+0.1)*1.02,4)+0.12)*1.02*1.02,4)+0.55)*1.02^7,4)+0.13*$K43,4)*1.02,4)</f>
        <v>13.9526</v>
      </c>
      <c r="F43" s="57">
        <f>ROUND(ROUND(ROUND((ROUND((ROUND((ROUND('Classification 01.07.11'!$C$20*1.02^4,4)+0.1)*1.02,4)+0.12)*1.02*1.02,4)+0.55)*1.02^7,4)+0.13*$K43,4)*1.02,4)</f>
        <v>14.183</v>
      </c>
      <c r="G43" s="57">
        <f>ROUND(ROUND(ROUND((ROUND((ROUND((ROUND('Classification 01.07.11'!$C$21*1.02^4,4)+0.1)*1.02,4)+0.12)*1.02*1.02,4)+0.55)*1.02^7,4)+0.13*$K43,4)*1.02,4)</f>
        <v>14.548400000000001</v>
      </c>
      <c r="H43" s="57">
        <f>ROUND(ROUND(ROUND((ROUND((ROUND((ROUND('Classification 01.07.11'!$C$22*1.02^4,4)+0.1)*1.02,4)+0.12)*1.02*1.02,4)+0.55)*1.02^7,4)+0.13*$K43,4)*1.02,4)</f>
        <v>15.0093</v>
      </c>
      <c r="I43" s="57">
        <f>ROUND(ROUND(ROUND((ROUND((ROUND((ROUND('Classification 01.07.11'!$C$23*1.02^4,4)+0.1)*1.02,4)+0.12)*1.02*1.02,4)+0.55)*1.02^7,4)+0.13*$K43,4)*1.02,4)</f>
        <v>16.249099999999999</v>
      </c>
      <c r="J43" s="79">
        <f t="shared" si="1"/>
        <v>2675.6851333333329</v>
      </c>
      <c r="K43" s="80">
        <v>3</v>
      </c>
    </row>
    <row r="44" spans="1:11" ht="13.8" x14ac:dyDescent="0.25">
      <c r="A44" s="1">
        <v>17</v>
      </c>
      <c r="B44" s="57">
        <f>ROUND(ROUND(ROUND((ROUND((ROUND((ROUND('Classification 01.07.11'!$C$17*1.02^4,4)+0.1)*1.02,4)+0.12)*1.02*1.02,4)+0.55)*1.02^7,4)+0.13*$K44,4)*1.02,4)</f>
        <v>13.563800000000001</v>
      </c>
      <c r="C44" s="78">
        <f t="shared" si="0"/>
        <v>2233.5057333333334</v>
      </c>
      <c r="D44" s="57">
        <f>ROUND(ROUND(ROUND((ROUND((ROUND((ROUND('Classification 01.07.11'!$C$18*1.02^4,4)+0.1)*1.02,4)+0.12)*1.02*1.02,4)+0.55)*1.02^7,4)+0.13*$K44,4)*1.02,4)</f>
        <v>13.722</v>
      </c>
      <c r="E44" s="57">
        <f>ROUND(ROUND(ROUND((ROUND((ROUND((ROUND('Classification 01.07.11'!$C$19*1.02^4,4)+0.1)*1.02,4)+0.12)*1.02*1.02,4)+0.55)*1.02^7,4)+0.13*$K44,4)*1.02,4)</f>
        <v>13.9526</v>
      </c>
      <c r="F44" s="57">
        <f>ROUND(ROUND(ROUND((ROUND((ROUND((ROUND('Classification 01.07.11'!$C$20*1.02^4,4)+0.1)*1.02,4)+0.12)*1.02*1.02,4)+0.55)*1.02^7,4)+0.13*$K44,4)*1.02,4)</f>
        <v>14.183</v>
      </c>
      <c r="G44" s="57">
        <f>ROUND(ROUND(ROUND((ROUND((ROUND((ROUND('Classification 01.07.11'!$C$21*1.02^4,4)+0.1)*1.02,4)+0.12)*1.02*1.02,4)+0.55)*1.02^7,4)+0.13*$K44,4)*1.02,4)</f>
        <v>14.548400000000001</v>
      </c>
      <c r="H44" s="57">
        <f>ROUND(ROUND(ROUND((ROUND((ROUND((ROUND('Classification 01.07.11'!$C$22*1.02^4,4)+0.1)*1.02,4)+0.12)*1.02*1.02,4)+0.55)*1.02^7,4)+0.13*$K44,4)*1.02,4)</f>
        <v>15.0093</v>
      </c>
      <c r="I44" s="57">
        <f>ROUND(ROUND(ROUND((ROUND((ROUND((ROUND('Classification 01.07.11'!$C$23*1.02^4,4)+0.1)*1.02,4)+0.12)*1.02*1.02,4)+0.55)*1.02^7,4)+0.13*$K44,4)*1.02,4)</f>
        <v>16.249099999999999</v>
      </c>
      <c r="J44" s="79">
        <f t="shared" si="1"/>
        <v>2675.6851333333329</v>
      </c>
      <c r="K44" s="80">
        <v>3</v>
      </c>
    </row>
    <row r="45" spans="1:11" ht="13.8" x14ac:dyDescent="0.25">
      <c r="A45" s="1">
        <v>18</v>
      </c>
      <c r="B45" s="57">
        <f>ROUND(ROUND(ROUND((ROUND((ROUND((ROUND('Classification 01.07.11'!$C$17*1.02^4,4)+0.1)*1.02,4)+0.12)*1.02*1.02,4)+0.55)*1.02^7,4)+0.13*$K45,4)*1.02,4)</f>
        <v>13.563800000000001</v>
      </c>
      <c r="C45" s="78">
        <f t="shared" si="0"/>
        <v>2233.5057333333334</v>
      </c>
      <c r="D45" s="57">
        <f>ROUND(ROUND(ROUND((ROUND((ROUND((ROUND('Classification 01.07.11'!$C$18*1.02^4,4)+0.1)*1.02,4)+0.12)*1.02*1.02,4)+0.55)*1.02^7,4)+0.13*$K45,4)*1.02,4)</f>
        <v>13.722</v>
      </c>
      <c r="E45" s="57">
        <f>ROUND(ROUND(ROUND((ROUND((ROUND((ROUND('Classification 01.07.11'!$C$19*1.02^4,4)+0.1)*1.02,4)+0.12)*1.02*1.02,4)+0.55)*1.02^7,4)+0.13*$K45,4)*1.02,4)</f>
        <v>13.9526</v>
      </c>
      <c r="F45" s="57">
        <f>ROUND(ROUND(ROUND((ROUND((ROUND((ROUND('Classification 01.07.11'!$C$20*1.02^4,4)+0.1)*1.02,4)+0.12)*1.02*1.02,4)+0.55)*1.02^7,4)+0.13*$K45,4)*1.02,4)</f>
        <v>14.183</v>
      </c>
      <c r="G45" s="57">
        <f>ROUND(ROUND(ROUND((ROUND((ROUND((ROUND('Classification 01.07.11'!$C$21*1.02^4,4)+0.1)*1.02,4)+0.12)*1.02*1.02,4)+0.55)*1.02^7,4)+0.13*$K45,4)*1.02,4)</f>
        <v>14.548400000000001</v>
      </c>
      <c r="H45" s="57">
        <f>ROUND(ROUND(ROUND((ROUND((ROUND((ROUND('Classification 01.07.11'!$C$22*1.02^4,4)+0.1)*1.02,4)+0.12)*1.02*1.02,4)+0.55)*1.02^7,4)+0.13*$K45,4)*1.02,4)</f>
        <v>15.0093</v>
      </c>
      <c r="I45" s="57">
        <f>ROUND(ROUND(ROUND((ROUND((ROUND((ROUND('Classification 01.07.11'!$C$23*1.02^4,4)+0.1)*1.02,4)+0.12)*1.02*1.02,4)+0.55)*1.02^7,4)+0.13*$K45,4)*1.02,4)</f>
        <v>16.249099999999999</v>
      </c>
      <c r="J45" s="79">
        <f t="shared" si="1"/>
        <v>2675.6851333333329</v>
      </c>
      <c r="K45" s="80">
        <v>3</v>
      </c>
    </row>
    <row r="46" spans="1:11" ht="13.8" x14ac:dyDescent="0.25">
      <c r="A46" s="1">
        <v>18</v>
      </c>
      <c r="B46" s="57">
        <f>ROUND(ROUND(ROUND((ROUND((ROUND((ROUND('Classification 01.07.11'!$C$17*1.02^4,4)+0.1)*1.02,4)+0.12)*1.02*1.02,4)+0.55)*1.02^7,4)+0.13*$K46,4)*1.02,4)</f>
        <v>13.563800000000001</v>
      </c>
      <c r="C46" s="78">
        <f t="shared" si="0"/>
        <v>2233.5057333333334</v>
      </c>
      <c r="D46" s="57">
        <f>ROUND(ROUND(ROUND((ROUND((ROUND((ROUND('Classification 01.07.11'!$C$18*1.02^4,4)+0.1)*1.02,4)+0.12)*1.02*1.02,4)+0.55)*1.02^7,4)+0.13*$K46,4)*1.02,4)</f>
        <v>13.722</v>
      </c>
      <c r="E46" s="57">
        <f>ROUND(ROUND(ROUND((ROUND((ROUND((ROUND('Classification 01.07.11'!$C$19*1.02^4,4)+0.1)*1.02,4)+0.12)*1.02*1.02,4)+0.55)*1.02^7,4)+0.13*$K46,4)*1.02,4)</f>
        <v>13.9526</v>
      </c>
      <c r="F46" s="57">
        <f>ROUND(ROUND(ROUND((ROUND((ROUND((ROUND('Classification 01.07.11'!$C$20*1.02^4,4)+0.1)*1.02,4)+0.12)*1.02*1.02,4)+0.55)*1.02^7,4)+0.13*$K46,4)*1.02,4)</f>
        <v>14.183</v>
      </c>
      <c r="G46" s="57">
        <f>ROUND(ROUND(ROUND((ROUND((ROUND((ROUND('Classification 01.07.11'!$C$21*1.02^4,4)+0.1)*1.02,4)+0.12)*1.02*1.02,4)+0.55)*1.02^7,4)+0.13*$K46,4)*1.02,4)</f>
        <v>14.548400000000001</v>
      </c>
      <c r="H46" s="57">
        <f>ROUND(ROUND(ROUND((ROUND((ROUND((ROUND('Classification 01.07.11'!$C$22*1.02^4,4)+0.1)*1.02,4)+0.12)*1.02*1.02,4)+0.55)*1.02^7,4)+0.13*$K46,4)*1.02,4)</f>
        <v>15.0093</v>
      </c>
      <c r="I46" s="57">
        <f>ROUND(ROUND(ROUND((ROUND((ROUND((ROUND('Classification 01.07.11'!$C$23*1.02^4,4)+0.1)*1.02,4)+0.12)*1.02*1.02,4)+0.55)*1.02^7,4)+0.13*$K46,4)*1.02,4)</f>
        <v>16.249099999999999</v>
      </c>
      <c r="J46" s="79">
        <f t="shared" si="1"/>
        <v>2675.6851333333329</v>
      </c>
      <c r="K46" s="80">
        <v>3</v>
      </c>
    </row>
    <row r="47" spans="1:11" ht="13.8" x14ac:dyDescent="0.25">
      <c r="A47" s="1">
        <v>20</v>
      </c>
      <c r="B47" s="74">
        <f>ROUND(ROUND(ROUND((ROUND((ROUND((ROUND('Classification 01.07.11'!$C$17*1.02^4,4)+0.1)*1.02,4)+0.12)*1.02*1.02,4)+0.55)*1.02^7,4)+0.13*$K47,4)*1.02,4)</f>
        <v>13.696400000000001</v>
      </c>
      <c r="C47" s="81">
        <f t="shared" si="0"/>
        <v>2255.3405333333335</v>
      </c>
      <c r="D47" s="74">
        <f>ROUND(ROUND(ROUND((ROUND((ROUND((ROUND('Classification 01.07.11'!$C$18*1.02^4,4)+0.1)*1.02,4)+0.12)*1.02*1.02,4)+0.55)*1.02^7,4)+0.13*$K47,4)*1.02,4)</f>
        <v>13.8546</v>
      </c>
      <c r="E47" s="74">
        <f>ROUND(ROUND(ROUND((ROUND((ROUND((ROUND('Classification 01.07.11'!$C$19*1.02^4,4)+0.1)*1.02,4)+0.12)*1.02*1.02,4)+0.55)*1.02^7,4)+0.13*$K47,4)*1.02,4)</f>
        <v>14.0852</v>
      </c>
      <c r="F47" s="74">
        <f>ROUND(ROUND(ROUND((ROUND((ROUND((ROUND('Classification 01.07.11'!$C$20*1.02^4,4)+0.1)*1.02,4)+0.12)*1.02*1.02,4)+0.55)*1.02^7,4)+0.13*$K47,4)*1.02,4)</f>
        <v>14.3156</v>
      </c>
      <c r="G47" s="74">
        <f>ROUND(ROUND(ROUND((ROUND((ROUND((ROUND('Classification 01.07.11'!$C$21*1.02^4,4)+0.1)*1.02,4)+0.12)*1.02*1.02,4)+0.55)*1.02^7,4)+0.13*$K47,4)*1.02,4)</f>
        <v>14.680999999999999</v>
      </c>
      <c r="H47" s="74">
        <f>ROUND(ROUND(ROUND((ROUND((ROUND((ROUND('Classification 01.07.11'!$C$22*1.02^4,4)+0.1)*1.02,4)+0.12)*1.02*1.02,4)+0.55)*1.02^7,4)+0.13*$K47,4)*1.02,4)</f>
        <v>15.1419</v>
      </c>
      <c r="I47" s="74">
        <f>ROUND(ROUND(ROUND((ROUND((ROUND((ROUND('Classification 01.07.11'!$C$23*1.02^4,4)+0.1)*1.02,4)+0.12)*1.02*1.02,4)+0.55)*1.02^7,4)+0.13*$K47,4)*1.02,4)</f>
        <v>16.381699999999999</v>
      </c>
      <c r="J47" s="76">
        <f t="shared" si="1"/>
        <v>2697.519933333333</v>
      </c>
      <c r="K47" s="80">
        <v>4</v>
      </c>
    </row>
    <row r="48" spans="1:11" ht="13.8" x14ac:dyDescent="0.25">
      <c r="A48" s="1">
        <v>21</v>
      </c>
      <c r="B48" s="57">
        <f>ROUND(ROUND(ROUND((ROUND((ROUND((ROUND('Classification 01.07.11'!$C$17*1.02^4,4)+0.1)*1.02,4)+0.12)*1.02*1.02,4)+0.55)*1.02^7,4)+0.13*$K48,4)*1.02,4)</f>
        <v>13.696400000000001</v>
      </c>
      <c r="C48" s="78">
        <f t="shared" si="0"/>
        <v>2255.3405333333335</v>
      </c>
      <c r="D48" s="57">
        <f>ROUND(ROUND(ROUND((ROUND((ROUND((ROUND('Classification 01.07.11'!$C$18*1.02^4,4)+0.1)*1.02,4)+0.12)*1.02*1.02,4)+0.55)*1.02^7,4)+0.13*$K48,4)*1.02,4)</f>
        <v>13.8546</v>
      </c>
      <c r="E48" s="57">
        <f>ROUND(ROUND(ROUND((ROUND((ROUND((ROUND('Classification 01.07.11'!$C$19*1.02^4,4)+0.1)*1.02,4)+0.12)*1.02*1.02,4)+0.55)*1.02^7,4)+0.13*$K48,4)*1.02,4)</f>
        <v>14.0852</v>
      </c>
      <c r="F48" s="57">
        <f>ROUND(ROUND(ROUND((ROUND((ROUND((ROUND('Classification 01.07.11'!$C$20*1.02^4,4)+0.1)*1.02,4)+0.12)*1.02*1.02,4)+0.55)*1.02^7,4)+0.13*$K48,4)*1.02,4)</f>
        <v>14.3156</v>
      </c>
      <c r="G48" s="57">
        <f>ROUND(ROUND(ROUND((ROUND((ROUND((ROUND('Classification 01.07.11'!$C$21*1.02^4,4)+0.1)*1.02,4)+0.12)*1.02*1.02,4)+0.55)*1.02^7,4)+0.13*$K48,4)*1.02,4)</f>
        <v>14.680999999999999</v>
      </c>
      <c r="H48" s="57">
        <f>ROUND(ROUND(ROUND((ROUND((ROUND((ROUND('Classification 01.07.11'!$C$22*1.02^4,4)+0.1)*1.02,4)+0.12)*1.02*1.02,4)+0.55)*1.02^7,4)+0.13*$K48,4)*1.02,4)</f>
        <v>15.1419</v>
      </c>
      <c r="I48" s="57">
        <f>ROUND(ROUND(ROUND((ROUND((ROUND((ROUND('Classification 01.07.11'!$C$23*1.02^4,4)+0.1)*1.02,4)+0.12)*1.02*1.02,4)+0.55)*1.02^7,4)+0.13*$K48,4)*1.02,4)</f>
        <v>16.381699999999999</v>
      </c>
      <c r="J48" s="79">
        <f t="shared" si="1"/>
        <v>2697.519933333333</v>
      </c>
      <c r="K48" s="80">
        <v>4</v>
      </c>
    </row>
    <row r="49" spans="1:11" ht="13.8" x14ac:dyDescent="0.25">
      <c r="A49" s="1">
        <v>22</v>
      </c>
      <c r="B49" s="57">
        <f>ROUND(ROUND(ROUND((ROUND((ROUND((ROUND('Classification 01.07.11'!$C$17*1.02^4,4)+0.1)*1.02,4)+0.12)*1.02*1.02,4)+0.55)*1.02^7,4)+0.13*$K49,4)*1.02,4)</f>
        <v>13.696400000000001</v>
      </c>
      <c r="C49" s="78">
        <f t="shared" si="0"/>
        <v>2255.3405333333335</v>
      </c>
      <c r="D49" s="57">
        <f>ROUND(ROUND(ROUND((ROUND((ROUND((ROUND('Classification 01.07.11'!$C$18*1.02^4,4)+0.1)*1.02,4)+0.12)*1.02*1.02,4)+0.55)*1.02^7,4)+0.13*$K49,4)*1.02,4)</f>
        <v>13.8546</v>
      </c>
      <c r="E49" s="57">
        <f>ROUND(ROUND(ROUND((ROUND((ROUND((ROUND('Classification 01.07.11'!$C$19*1.02^4,4)+0.1)*1.02,4)+0.12)*1.02*1.02,4)+0.55)*1.02^7,4)+0.13*$K49,4)*1.02,4)</f>
        <v>14.0852</v>
      </c>
      <c r="F49" s="57">
        <f>ROUND(ROUND(ROUND((ROUND((ROUND((ROUND('Classification 01.07.11'!$C$20*1.02^4,4)+0.1)*1.02,4)+0.12)*1.02*1.02,4)+0.55)*1.02^7,4)+0.13*$K49,4)*1.02,4)</f>
        <v>14.3156</v>
      </c>
      <c r="G49" s="57">
        <f>ROUND(ROUND(ROUND((ROUND((ROUND((ROUND('Classification 01.07.11'!$C$21*1.02^4,4)+0.1)*1.02,4)+0.12)*1.02*1.02,4)+0.55)*1.02^7,4)+0.13*$K49,4)*1.02,4)</f>
        <v>14.680999999999999</v>
      </c>
      <c r="H49" s="57">
        <f>ROUND(ROUND(ROUND((ROUND((ROUND((ROUND('Classification 01.07.11'!$C$22*1.02^4,4)+0.1)*1.02,4)+0.12)*1.02*1.02,4)+0.55)*1.02^7,4)+0.13*$K49,4)*1.02,4)</f>
        <v>15.1419</v>
      </c>
      <c r="I49" s="57">
        <f>ROUND(ROUND(ROUND((ROUND((ROUND((ROUND('Classification 01.07.11'!$C$23*1.02^4,4)+0.1)*1.02,4)+0.12)*1.02*1.02,4)+0.55)*1.02^7,4)+0.13*$K49,4)*1.02,4)</f>
        <v>16.381699999999999</v>
      </c>
      <c r="J49" s="79">
        <f t="shared" si="1"/>
        <v>2697.519933333333</v>
      </c>
      <c r="K49" s="80">
        <v>4</v>
      </c>
    </row>
    <row r="50" spans="1:11" ht="13.8" x14ac:dyDescent="0.25">
      <c r="A50" s="1">
        <v>23</v>
      </c>
      <c r="B50" s="57">
        <f>ROUND(ROUND(ROUND((ROUND((ROUND((ROUND('Classification 01.07.11'!$C$17*1.02^4,4)+0.1)*1.02,4)+0.12)*1.02*1.02,4)+0.55)*1.02^7,4)+0.13*$K50,4)*1.02,4)</f>
        <v>13.696400000000001</v>
      </c>
      <c r="C50" s="78">
        <f t="shared" si="0"/>
        <v>2255.3405333333335</v>
      </c>
      <c r="D50" s="57">
        <f>ROUND(ROUND(ROUND((ROUND((ROUND((ROUND('Classification 01.07.11'!$C$18*1.02^4,4)+0.1)*1.02,4)+0.12)*1.02*1.02,4)+0.55)*1.02^7,4)+0.13*$K50,4)*1.02,4)</f>
        <v>13.8546</v>
      </c>
      <c r="E50" s="57">
        <f>ROUND(ROUND(ROUND((ROUND((ROUND((ROUND('Classification 01.07.11'!$C$19*1.02^4,4)+0.1)*1.02,4)+0.12)*1.02*1.02,4)+0.55)*1.02^7,4)+0.13*$K50,4)*1.02,4)</f>
        <v>14.0852</v>
      </c>
      <c r="F50" s="57">
        <f>ROUND(ROUND(ROUND((ROUND((ROUND((ROUND('Classification 01.07.11'!$C$20*1.02^4,4)+0.1)*1.02,4)+0.12)*1.02*1.02,4)+0.55)*1.02^7,4)+0.13*$K50,4)*1.02,4)</f>
        <v>14.3156</v>
      </c>
      <c r="G50" s="57">
        <f>ROUND(ROUND(ROUND((ROUND((ROUND((ROUND('Classification 01.07.11'!$C$21*1.02^4,4)+0.1)*1.02,4)+0.12)*1.02*1.02,4)+0.55)*1.02^7,4)+0.13*$K50,4)*1.02,4)</f>
        <v>14.680999999999999</v>
      </c>
      <c r="H50" s="57">
        <f>ROUND(ROUND(ROUND((ROUND((ROUND((ROUND('Classification 01.07.11'!$C$22*1.02^4,4)+0.1)*1.02,4)+0.12)*1.02*1.02,4)+0.55)*1.02^7,4)+0.13*$K50,4)*1.02,4)</f>
        <v>15.1419</v>
      </c>
      <c r="I50" s="57">
        <f>ROUND(ROUND(ROUND((ROUND((ROUND((ROUND('Classification 01.07.11'!$C$23*1.02^4,4)+0.1)*1.02,4)+0.12)*1.02*1.02,4)+0.55)*1.02^7,4)+0.13*$K50,4)*1.02,4)</f>
        <v>16.381699999999999</v>
      </c>
      <c r="J50" s="79">
        <f t="shared" si="1"/>
        <v>2697.519933333333</v>
      </c>
      <c r="K50" s="80">
        <v>4</v>
      </c>
    </row>
    <row r="51" spans="1:11" ht="13.8" x14ac:dyDescent="0.25">
      <c r="A51" s="1">
        <v>24</v>
      </c>
      <c r="B51" s="57">
        <f>ROUND(ROUND(ROUND((ROUND((ROUND((ROUND('Classification 01.07.11'!$C$17*1.02^4,4)+0.1)*1.02,4)+0.12)*1.02*1.02,4)+0.55)*1.02^7,4)+0.13*$K51,4)*1.02,4)</f>
        <v>13.696400000000001</v>
      </c>
      <c r="C51" s="78">
        <f t="shared" si="0"/>
        <v>2255.3405333333335</v>
      </c>
      <c r="D51" s="57">
        <f>ROUND(ROUND(ROUND((ROUND((ROUND((ROUND('Classification 01.07.11'!$C$18*1.02^4,4)+0.1)*1.02,4)+0.12)*1.02*1.02,4)+0.55)*1.02^7,4)+0.13*$K51,4)*1.02,4)</f>
        <v>13.8546</v>
      </c>
      <c r="E51" s="57">
        <f>ROUND(ROUND(ROUND((ROUND((ROUND((ROUND('Classification 01.07.11'!$C$19*1.02^4,4)+0.1)*1.02,4)+0.12)*1.02*1.02,4)+0.55)*1.02^7,4)+0.13*$K51,4)*1.02,4)</f>
        <v>14.0852</v>
      </c>
      <c r="F51" s="57">
        <f>ROUND(ROUND(ROUND((ROUND((ROUND((ROUND('Classification 01.07.11'!$C$20*1.02^4,4)+0.1)*1.02,4)+0.12)*1.02*1.02,4)+0.55)*1.02^7,4)+0.13*$K51,4)*1.02,4)</f>
        <v>14.3156</v>
      </c>
      <c r="G51" s="57">
        <f>ROUND(ROUND(ROUND((ROUND((ROUND((ROUND('Classification 01.07.11'!$C$21*1.02^4,4)+0.1)*1.02,4)+0.12)*1.02*1.02,4)+0.55)*1.02^7,4)+0.13*$K51,4)*1.02,4)</f>
        <v>14.680999999999999</v>
      </c>
      <c r="H51" s="57">
        <f>ROUND(ROUND(ROUND((ROUND((ROUND((ROUND('Classification 01.07.11'!$C$22*1.02^4,4)+0.1)*1.02,4)+0.12)*1.02*1.02,4)+0.55)*1.02^7,4)+0.13*$K51,4)*1.02,4)</f>
        <v>15.1419</v>
      </c>
      <c r="I51" s="57">
        <f>ROUND(ROUND(ROUND((ROUND((ROUND((ROUND('Classification 01.07.11'!$C$23*1.02^4,4)+0.1)*1.02,4)+0.12)*1.02*1.02,4)+0.55)*1.02^7,4)+0.13*$K51,4)*1.02,4)</f>
        <v>16.381699999999999</v>
      </c>
      <c r="J51" s="79">
        <f t="shared" si="1"/>
        <v>2697.519933333333</v>
      </c>
      <c r="K51" s="80">
        <v>4</v>
      </c>
    </row>
    <row r="52" spans="1:11" ht="13.8" x14ac:dyDescent="0.25">
      <c r="A52" s="1">
        <v>25</v>
      </c>
      <c r="B52" s="74">
        <f>ROUND(ROUND(ROUND((ROUND((ROUND((ROUND('Classification 01.07.11'!$C$17*1.02^4,4)+0.1)*1.02,4)+0.12)*1.02*1.02,4)+0.55)*1.02^7,4)+0.13*$K52,4)*1.02,4)</f>
        <v>13.829000000000001</v>
      </c>
      <c r="C52" s="81">
        <f t="shared" si="0"/>
        <v>2277.1753333333336</v>
      </c>
      <c r="D52" s="74">
        <f>ROUND(ROUND(ROUND((ROUND((ROUND((ROUND('Classification 01.07.11'!$C$18*1.02^4,4)+0.1)*1.02,4)+0.12)*1.02*1.02,4)+0.55)*1.02^7,4)+0.13*$K52,4)*1.02,4)</f>
        <v>13.9872</v>
      </c>
      <c r="E52" s="74">
        <f>ROUND(ROUND(ROUND((ROUND((ROUND((ROUND('Classification 01.07.11'!$C$19*1.02^4,4)+0.1)*1.02,4)+0.12)*1.02*1.02,4)+0.55)*1.02^7,4)+0.13*$K52,4)*1.02,4)</f>
        <v>14.2178</v>
      </c>
      <c r="F52" s="74">
        <f>ROUND(ROUND(ROUND((ROUND((ROUND((ROUND('Classification 01.07.11'!$C$20*1.02^4,4)+0.1)*1.02,4)+0.12)*1.02*1.02,4)+0.55)*1.02^7,4)+0.13*$K52,4)*1.02,4)</f>
        <v>14.4482</v>
      </c>
      <c r="G52" s="74">
        <f>ROUND(ROUND(ROUND((ROUND((ROUND((ROUND('Classification 01.07.11'!$C$21*1.02^4,4)+0.1)*1.02,4)+0.12)*1.02*1.02,4)+0.55)*1.02^7,4)+0.13*$K52,4)*1.02,4)</f>
        <v>14.813599999999999</v>
      </c>
      <c r="H52" s="74">
        <f>ROUND(ROUND(ROUND((ROUND((ROUND((ROUND('Classification 01.07.11'!$C$22*1.02^4,4)+0.1)*1.02,4)+0.12)*1.02*1.02,4)+0.55)*1.02^7,4)+0.13*$K52,4)*1.02,4)</f>
        <v>15.2745</v>
      </c>
      <c r="I52" s="74">
        <f>ROUND(ROUND(ROUND((ROUND((ROUND((ROUND('Classification 01.07.11'!$C$23*1.02^4,4)+0.1)*1.02,4)+0.12)*1.02*1.02,4)+0.55)*1.02^7,4)+0.13*$K52,4)*1.02,4)</f>
        <v>16.514299999999999</v>
      </c>
      <c r="J52" s="76">
        <f t="shared" si="1"/>
        <v>2719.3547333333331</v>
      </c>
      <c r="K52" s="80">
        <v>5</v>
      </c>
    </row>
    <row r="53" spans="1:11" ht="13.8" x14ac:dyDescent="0.25">
      <c r="A53" s="1">
        <v>26</v>
      </c>
      <c r="B53" s="57">
        <f>ROUND(ROUND(ROUND((ROUND((ROUND((ROUND('Classification 01.07.11'!$C$17*1.02^4,4)+0.1)*1.02,4)+0.12)*1.02*1.02,4)+0.55)*1.02^7,4)+0.13*$K53,4)*1.02,4)</f>
        <v>13.829000000000001</v>
      </c>
      <c r="C53" s="78">
        <f t="shared" si="0"/>
        <v>2277.1753333333336</v>
      </c>
      <c r="D53" s="57">
        <f>ROUND(ROUND(ROUND((ROUND((ROUND((ROUND('Classification 01.07.11'!$C$18*1.02^4,4)+0.1)*1.02,4)+0.12)*1.02*1.02,4)+0.55)*1.02^7,4)+0.13*$K53,4)*1.02,4)</f>
        <v>13.9872</v>
      </c>
      <c r="E53" s="57">
        <f>ROUND(ROUND(ROUND((ROUND((ROUND((ROUND('Classification 01.07.11'!$C$19*1.02^4,4)+0.1)*1.02,4)+0.12)*1.02*1.02,4)+0.55)*1.02^7,4)+0.13*$K53,4)*1.02,4)</f>
        <v>14.2178</v>
      </c>
      <c r="F53" s="57">
        <f>ROUND(ROUND(ROUND((ROUND((ROUND((ROUND('Classification 01.07.11'!$C$20*1.02^4,4)+0.1)*1.02,4)+0.12)*1.02*1.02,4)+0.55)*1.02^7,4)+0.13*$K53,4)*1.02,4)</f>
        <v>14.4482</v>
      </c>
      <c r="G53" s="57">
        <f>ROUND(ROUND(ROUND((ROUND((ROUND((ROUND('Classification 01.07.11'!$C$21*1.02^4,4)+0.1)*1.02,4)+0.12)*1.02*1.02,4)+0.55)*1.02^7,4)+0.13*$K53,4)*1.02,4)</f>
        <v>14.813599999999999</v>
      </c>
      <c r="H53" s="57">
        <f>ROUND(ROUND(ROUND((ROUND((ROUND((ROUND('Classification 01.07.11'!$C$22*1.02^4,4)+0.1)*1.02,4)+0.12)*1.02*1.02,4)+0.55)*1.02^7,4)+0.13*$K53,4)*1.02,4)</f>
        <v>15.2745</v>
      </c>
      <c r="I53" s="57">
        <f>ROUND(ROUND(ROUND((ROUND((ROUND((ROUND('Classification 01.07.11'!$C$23*1.02^4,4)+0.1)*1.02,4)+0.12)*1.02*1.02,4)+0.55)*1.02^7,4)+0.13*$K53,4)*1.02,4)</f>
        <v>16.514299999999999</v>
      </c>
      <c r="J53" s="79">
        <f t="shared" si="1"/>
        <v>2719.3547333333331</v>
      </c>
      <c r="K53" s="80">
        <v>5</v>
      </c>
    </row>
    <row r="54" spans="1:11" x14ac:dyDescent="0.25">
      <c r="E54" s="84"/>
      <c r="F54" s="57"/>
      <c r="G54" s="57"/>
      <c r="H54" s="57"/>
      <c r="I54" s="57"/>
    </row>
    <row r="55" spans="1:11" x14ac:dyDescent="0.25">
      <c r="E55" s="84"/>
      <c r="F55" s="57"/>
      <c r="G55" s="57"/>
      <c r="H55" s="57"/>
      <c r="I55" s="57"/>
    </row>
  </sheetData>
  <mergeCells count="6">
    <mergeCell ref="A9:H9"/>
    <mergeCell ref="A2:H2"/>
    <mergeCell ref="A3:H3"/>
    <mergeCell ref="A6:H6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3"/>
  <sheetViews>
    <sheetView workbookViewId="0">
      <selection activeCell="D17" sqref="D17"/>
    </sheetView>
  </sheetViews>
  <sheetFormatPr baseColWidth="10" defaultColWidth="11" defaultRowHeight="13.2" x14ac:dyDescent="0.25"/>
  <cols>
    <col min="1" max="6" width="11" style="1"/>
    <col min="7" max="7" width="13.09765625" style="1" customWidth="1"/>
    <col min="8" max="16384" width="11" style="1"/>
  </cols>
  <sheetData>
    <row r="2" spans="1:7" x14ac:dyDescent="0.25">
      <c r="A2" s="86" t="s">
        <v>0</v>
      </c>
      <c r="B2" s="86"/>
      <c r="C2" s="86"/>
      <c r="D2" s="86"/>
      <c r="E2" s="86"/>
      <c r="F2" s="86"/>
      <c r="G2" s="86"/>
    </row>
    <row r="3" spans="1:7" x14ac:dyDescent="0.25">
      <c r="A3" s="85" t="s">
        <v>1</v>
      </c>
      <c r="B3" s="85"/>
      <c r="C3" s="85"/>
      <c r="D3" s="85"/>
      <c r="E3" s="85"/>
      <c r="F3" s="85"/>
      <c r="G3" s="85"/>
    </row>
    <row r="4" spans="1:7" x14ac:dyDescent="0.25">
      <c r="A4" s="87" t="s">
        <v>2</v>
      </c>
      <c r="B4" s="87"/>
      <c r="C4" s="87"/>
      <c r="D4" s="87"/>
      <c r="E4" s="87"/>
      <c r="F4" s="87"/>
      <c r="G4" s="87"/>
    </row>
    <row r="5" spans="1:7" x14ac:dyDescent="0.25">
      <c r="A5" s="87" t="s">
        <v>3</v>
      </c>
      <c r="B5" s="87"/>
      <c r="C5" s="87"/>
      <c r="D5" s="87"/>
      <c r="E5" s="87"/>
      <c r="F5" s="87"/>
      <c r="G5" s="87"/>
    </row>
    <row r="6" spans="1:7" x14ac:dyDescent="0.25">
      <c r="A6" s="85" t="s">
        <v>4</v>
      </c>
      <c r="B6" s="85"/>
      <c r="C6" s="85"/>
      <c r="D6" s="85"/>
      <c r="E6" s="85"/>
      <c r="F6" s="85"/>
      <c r="G6" s="85"/>
    </row>
    <row r="7" spans="1:7" x14ac:dyDescent="0.25">
      <c r="A7" s="85" t="s">
        <v>5</v>
      </c>
      <c r="B7" s="85"/>
      <c r="C7" s="85"/>
      <c r="D7" s="85"/>
      <c r="E7" s="85"/>
      <c r="F7" s="85"/>
      <c r="G7" s="85"/>
    </row>
    <row r="8" spans="1:7" x14ac:dyDescent="0.25">
      <c r="A8" s="85" t="s">
        <v>6</v>
      </c>
      <c r="B8" s="85"/>
      <c r="C8" s="85"/>
      <c r="D8" s="85"/>
      <c r="E8" s="85"/>
      <c r="F8" s="85"/>
      <c r="G8" s="85"/>
    </row>
    <row r="9" spans="1:7" x14ac:dyDescent="0.25">
      <c r="A9" s="85" t="s">
        <v>7</v>
      </c>
      <c r="B9" s="85"/>
      <c r="C9" s="85"/>
      <c r="D9" s="85"/>
      <c r="E9" s="85"/>
      <c r="F9" s="85"/>
      <c r="G9" s="85"/>
    </row>
    <row r="10" spans="1:7" x14ac:dyDescent="0.25">
      <c r="A10" s="87" t="s">
        <v>8</v>
      </c>
      <c r="B10" s="87"/>
      <c r="C10" s="87"/>
      <c r="D10" s="87"/>
      <c r="E10" s="87"/>
      <c r="F10" s="87"/>
      <c r="G10" s="87"/>
    </row>
    <row r="11" spans="1:7" x14ac:dyDescent="0.25">
      <c r="A11" s="87" t="s">
        <v>9</v>
      </c>
      <c r="B11" s="87"/>
      <c r="C11" s="87"/>
      <c r="D11" s="87"/>
      <c r="E11" s="87"/>
      <c r="F11" s="87"/>
      <c r="G11" s="87"/>
    </row>
    <row r="12" spans="1:7" x14ac:dyDescent="0.25">
      <c r="A12" s="88" t="s">
        <v>18</v>
      </c>
      <c r="B12" s="88"/>
      <c r="C12" s="88"/>
      <c r="D12" s="88"/>
      <c r="E12" s="88"/>
      <c r="F12" s="88"/>
      <c r="G12" s="88"/>
    </row>
    <row r="13" spans="1:7" x14ac:dyDescent="0.25">
      <c r="A13" s="1" t="s">
        <v>19</v>
      </c>
    </row>
    <row r="15" spans="1:7" ht="26.4" x14ac:dyDescent="0.25">
      <c r="B15" s="2"/>
      <c r="C15" s="3" t="s">
        <v>12</v>
      </c>
      <c r="D15" s="3" t="s">
        <v>17</v>
      </c>
    </row>
    <row r="16" spans="1:7" ht="26.4" x14ac:dyDescent="0.25">
      <c r="B16" s="4" t="s">
        <v>13</v>
      </c>
      <c r="C16" s="4" t="s">
        <v>14</v>
      </c>
      <c r="D16" s="4" t="s">
        <v>14</v>
      </c>
    </row>
    <row r="17" spans="2:4" x14ac:dyDescent="0.25">
      <c r="B17" s="5">
        <v>1</v>
      </c>
      <c r="C17" s="27">
        <f>ROUND('Classification 01.01.10'!D16,4)</f>
        <v>8.9240999999999993</v>
      </c>
      <c r="D17" s="27">
        <f>ROUND('Classification 01.01.10'!E16*1.02,4)</f>
        <v>9.2847000000000008</v>
      </c>
    </row>
    <row r="18" spans="2:4" x14ac:dyDescent="0.25">
      <c r="B18" s="5">
        <v>2</v>
      </c>
      <c r="C18" s="27">
        <f>ROUND('Classification 01.01.10'!D17,4)</f>
        <v>9.0106000000000002</v>
      </c>
      <c r="D18" s="27">
        <f>ROUND('Classification 01.01.10'!E17*1.02,4)</f>
        <v>9.4046000000000003</v>
      </c>
    </row>
    <row r="19" spans="2:4" x14ac:dyDescent="0.25">
      <c r="B19" s="5">
        <v>3</v>
      </c>
      <c r="C19" s="27">
        <f>ROUND('Classification 01.01.10'!D18,4)</f>
        <v>9.1234000000000002</v>
      </c>
      <c r="D19" s="27">
        <f>ROUND('Classification 01.01.10'!E18*1.02,4)+0.0001</f>
        <v>9.5793999999999997</v>
      </c>
    </row>
    <row r="20" spans="2:4" x14ac:dyDescent="0.25">
      <c r="B20" s="5">
        <v>4</v>
      </c>
      <c r="C20" s="27">
        <f>ROUND('Classification 01.01.10'!D19*1.02,4)</f>
        <v>9.3751999999999995</v>
      </c>
      <c r="D20" s="27">
        <f>ROUND('Classification 01.01.10'!E19*1.02*1.02,4)</f>
        <v>9.9489999999999998</v>
      </c>
    </row>
    <row r="21" spans="2:4" x14ac:dyDescent="0.25">
      <c r="B21" s="5">
        <v>5</v>
      </c>
      <c r="C21" s="27">
        <f>ROUND('Classification 01.01.10'!D20*1.02,4)</f>
        <v>9.6412999999999993</v>
      </c>
      <c r="D21" s="27">
        <f>ROUND('Classification 01.01.10'!E20*1.02*1.02,4)</f>
        <v>10.2315</v>
      </c>
    </row>
    <row r="22" spans="2:4" x14ac:dyDescent="0.25">
      <c r="B22" s="5">
        <v>6</v>
      </c>
      <c r="C22" s="27">
        <f>ROUND('Classification 01.01.10'!D21*1.02,4)</f>
        <v>9.9771000000000001</v>
      </c>
      <c r="D22" s="27">
        <f>ROUND('Classification 01.01.10'!E21*1.02*1.02,4)</f>
        <v>10.5878</v>
      </c>
    </row>
    <row r="23" spans="2:4" x14ac:dyDescent="0.25">
      <c r="B23" s="5">
        <v>7</v>
      </c>
      <c r="C23" s="27">
        <f>ROUND('Classification 01.01.10'!D22*1.02,4)</f>
        <v>10.8802</v>
      </c>
      <c r="D23" s="27">
        <f>ROUND('Classification 01.01.10'!E22*1.02*1.02,4)</f>
        <v>11.546200000000001</v>
      </c>
    </row>
  </sheetData>
  <mergeCells count="11">
    <mergeCell ref="A8:G8"/>
    <mergeCell ref="A9:G9"/>
    <mergeCell ref="A10:G10"/>
    <mergeCell ref="A11:G11"/>
    <mergeCell ref="A12:G12"/>
    <mergeCell ref="A7:G7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3"/>
  <sheetViews>
    <sheetView workbookViewId="0">
      <selection activeCell="F28" sqref="F28"/>
    </sheetView>
  </sheetViews>
  <sheetFormatPr baseColWidth="10" defaultColWidth="11" defaultRowHeight="13.2" x14ac:dyDescent="0.25"/>
  <cols>
    <col min="1" max="6" width="11" style="1"/>
    <col min="7" max="7" width="13.09765625" style="1" customWidth="1"/>
    <col min="8" max="16384" width="11" style="1"/>
  </cols>
  <sheetData>
    <row r="2" spans="1:7" x14ac:dyDescent="0.25">
      <c r="A2" s="86" t="s">
        <v>0</v>
      </c>
      <c r="B2" s="86"/>
      <c r="C2" s="86"/>
      <c r="D2" s="86"/>
      <c r="E2" s="86"/>
      <c r="F2" s="86"/>
      <c r="G2" s="86"/>
    </row>
    <row r="3" spans="1:7" x14ac:dyDescent="0.25">
      <c r="A3" s="85" t="s">
        <v>1</v>
      </c>
      <c r="B3" s="85"/>
      <c r="C3" s="85"/>
      <c r="D3" s="85"/>
      <c r="E3" s="85"/>
      <c r="F3" s="85"/>
      <c r="G3" s="85"/>
    </row>
    <row r="4" spans="1:7" x14ac:dyDescent="0.25">
      <c r="A4" s="87" t="s">
        <v>2</v>
      </c>
      <c r="B4" s="87"/>
      <c r="C4" s="87"/>
      <c r="D4" s="87"/>
      <c r="E4" s="87"/>
      <c r="F4" s="87"/>
      <c r="G4" s="87"/>
    </row>
    <row r="5" spans="1:7" x14ac:dyDescent="0.25">
      <c r="A5" s="87" t="s">
        <v>3</v>
      </c>
      <c r="B5" s="87"/>
      <c r="C5" s="87"/>
      <c r="D5" s="87"/>
      <c r="E5" s="87"/>
      <c r="F5" s="87"/>
      <c r="G5" s="87"/>
    </row>
    <row r="6" spans="1:7" x14ac:dyDescent="0.25">
      <c r="A6" s="85" t="s">
        <v>4</v>
      </c>
      <c r="B6" s="85"/>
      <c r="C6" s="85"/>
      <c r="D6" s="85"/>
      <c r="E6" s="85"/>
      <c r="F6" s="85"/>
      <c r="G6" s="85"/>
    </row>
    <row r="7" spans="1:7" x14ac:dyDescent="0.25">
      <c r="A7" s="85" t="s">
        <v>5</v>
      </c>
      <c r="B7" s="85"/>
      <c r="C7" s="85"/>
      <c r="D7" s="85"/>
      <c r="E7" s="85"/>
      <c r="F7" s="85"/>
      <c r="G7" s="85"/>
    </row>
    <row r="8" spans="1:7" x14ac:dyDescent="0.25">
      <c r="A8" s="85" t="s">
        <v>6</v>
      </c>
      <c r="B8" s="85"/>
      <c r="C8" s="85"/>
      <c r="D8" s="85"/>
      <c r="E8" s="85"/>
      <c r="F8" s="85"/>
      <c r="G8" s="85"/>
    </row>
    <row r="9" spans="1:7" x14ac:dyDescent="0.25">
      <c r="A9" s="85" t="s">
        <v>7</v>
      </c>
      <c r="B9" s="85"/>
      <c r="C9" s="85"/>
      <c r="D9" s="85"/>
      <c r="E9" s="85"/>
      <c r="F9" s="85"/>
      <c r="G9" s="85"/>
    </row>
    <row r="10" spans="1:7" x14ac:dyDescent="0.25">
      <c r="A10" s="87" t="s">
        <v>8</v>
      </c>
      <c r="B10" s="87"/>
      <c r="C10" s="87"/>
      <c r="D10" s="87"/>
      <c r="E10" s="87"/>
      <c r="F10" s="87"/>
      <c r="G10" s="87"/>
    </row>
    <row r="11" spans="1:7" x14ac:dyDescent="0.25">
      <c r="A11" s="87" t="s">
        <v>9</v>
      </c>
      <c r="B11" s="87"/>
      <c r="C11" s="87"/>
      <c r="D11" s="87"/>
      <c r="E11" s="87"/>
      <c r="F11" s="87"/>
      <c r="G11" s="87"/>
    </row>
    <row r="12" spans="1:7" x14ac:dyDescent="0.25">
      <c r="A12" s="88" t="s">
        <v>20</v>
      </c>
      <c r="B12" s="88"/>
      <c r="C12" s="88"/>
      <c r="D12" s="88"/>
      <c r="E12" s="88"/>
      <c r="F12" s="88"/>
      <c r="G12" s="88"/>
    </row>
    <row r="13" spans="1:7" x14ac:dyDescent="0.25">
      <c r="A13" s="1" t="s">
        <v>21</v>
      </c>
    </row>
    <row r="15" spans="1:7" ht="26.4" x14ac:dyDescent="0.25">
      <c r="B15" s="2"/>
      <c r="C15" s="3" t="s">
        <v>22</v>
      </c>
      <c r="D15" s="3" t="s">
        <v>17</v>
      </c>
    </row>
    <row r="16" spans="1:7" ht="26.4" x14ac:dyDescent="0.25">
      <c r="B16" s="4" t="s">
        <v>13</v>
      </c>
      <c r="C16" s="4" t="s">
        <v>14</v>
      </c>
      <c r="D16" s="4" t="s">
        <v>14</v>
      </c>
    </row>
    <row r="17" spans="2:4" x14ac:dyDescent="0.25">
      <c r="B17" s="5">
        <v>1</v>
      </c>
      <c r="C17" s="27">
        <f>ROUND('Classification 01.01.10'!D16*1.02*1.02,4)</f>
        <v>9.2845999999999993</v>
      </c>
      <c r="D17" s="27">
        <f>ROUND('Classification 01.01.10'!E16*1.02*1.02,4)</f>
        <v>9.4702999999999999</v>
      </c>
    </row>
    <row r="18" spans="2:4" x14ac:dyDescent="0.25">
      <c r="B18" s="5">
        <v>2</v>
      </c>
      <c r="C18" s="27">
        <f>ROUND('Classification 01.01.10'!D17*1.02*1.02,4)</f>
        <v>9.3745999999999992</v>
      </c>
      <c r="D18" s="27">
        <f>ROUND('Classification 01.01.10'!E17*1.02*1.02,4)</f>
        <v>9.5927000000000007</v>
      </c>
    </row>
    <row r="19" spans="2:4" x14ac:dyDescent="0.25">
      <c r="B19" s="5">
        <v>3</v>
      </c>
      <c r="C19" s="27">
        <f>ROUND('Classification 01.01.10'!D18*1.02,4)</f>
        <v>9.3058999999999994</v>
      </c>
      <c r="D19" s="27">
        <f>ROUND('Classification 01.01.10'!E18*1.02*1.02,4)</f>
        <v>9.7708999999999993</v>
      </c>
    </row>
    <row r="20" spans="2:4" x14ac:dyDescent="0.25">
      <c r="B20" s="5">
        <v>4</v>
      </c>
      <c r="C20" s="27">
        <f>ROUND('Classification 01.01.10'!D19*1.02*1.02,4)</f>
        <v>9.5626999999999995</v>
      </c>
      <c r="D20" s="27">
        <f>ROUND('Classification 01.01.10'!E19*1.02*1.02,4)</f>
        <v>9.9489999999999998</v>
      </c>
    </row>
    <row r="21" spans="2:4" x14ac:dyDescent="0.25">
      <c r="B21" s="5">
        <v>5</v>
      </c>
      <c r="C21" s="27">
        <f>ROUND('Classification 01.01.10'!D20*1.02*1.02,4)</f>
        <v>9.8341999999999992</v>
      </c>
      <c r="D21" s="27">
        <f>ROUND('Classification 01.01.10'!E20*1.02*1.02,4)</f>
        <v>10.2315</v>
      </c>
    </row>
    <row r="22" spans="2:4" x14ac:dyDescent="0.25">
      <c r="B22" s="5">
        <v>6</v>
      </c>
      <c r="C22" s="27">
        <f>ROUND('Classification 01.01.10'!D21*1.02*1.02,4)</f>
        <v>10.1767</v>
      </c>
      <c r="D22" s="27">
        <f>ROUND('Classification 01.01.10'!E21*1.02*1.02,4)</f>
        <v>10.5878</v>
      </c>
    </row>
    <row r="23" spans="2:4" x14ac:dyDescent="0.25">
      <c r="B23" s="5">
        <v>7</v>
      </c>
      <c r="C23" s="27">
        <f>ROUND('Classification 01.01.10'!D22*1.02*1.02,4)</f>
        <v>11.097799999999999</v>
      </c>
      <c r="D23" s="27">
        <f>ROUND('Classification 01.01.10'!E22*1.02*1.02,4)</f>
        <v>11.546200000000001</v>
      </c>
    </row>
  </sheetData>
  <mergeCells count="11">
    <mergeCell ref="A2:G2"/>
    <mergeCell ref="A12:G12"/>
    <mergeCell ref="A3:G3"/>
    <mergeCell ref="A6:G6"/>
    <mergeCell ref="A4:G4"/>
    <mergeCell ref="A7:G7"/>
    <mergeCell ref="A8:G8"/>
    <mergeCell ref="A5:G5"/>
    <mergeCell ref="A9:G9"/>
    <mergeCell ref="A10:G10"/>
    <mergeCell ref="A11:G1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3"/>
  <sheetViews>
    <sheetView workbookViewId="0">
      <selection activeCell="C24" sqref="C24"/>
    </sheetView>
  </sheetViews>
  <sheetFormatPr baseColWidth="10" defaultColWidth="11" defaultRowHeight="13.2" x14ac:dyDescent="0.25"/>
  <cols>
    <col min="1" max="6" width="11" style="1"/>
    <col min="7" max="7" width="13.09765625" style="1" customWidth="1"/>
    <col min="8" max="16384" width="11" style="1"/>
  </cols>
  <sheetData>
    <row r="2" spans="1:7" x14ac:dyDescent="0.25">
      <c r="A2" s="86" t="s">
        <v>0</v>
      </c>
      <c r="B2" s="86"/>
      <c r="C2" s="86"/>
      <c r="D2" s="86"/>
      <c r="E2" s="86"/>
      <c r="F2" s="86"/>
      <c r="G2" s="86"/>
    </row>
    <row r="3" spans="1:7" x14ac:dyDescent="0.25">
      <c r="A3" s="85" t="s">
        <v>1</v>
      </c>
      <c r="B3" s="85"/>
      <c r="C3" s="85"/>
      <c r="D3" s="85"/>
      <c r="E3" s="85"/>
      <c r="F3" s="85"/>
      <c r="G3" s="85"/>
    </row>
    <row r="4" spans="1:7" x14ac:dyDescent="0.25">
      <c r="A4" s="87" t="s">
        <v>2</v>
      </c>
      <c r="B4" s="87"/>
      <c r="C4" s="87"/>
      <c r="D4" s="87"/>
      <c r="E4" s="87"/>
      <c r="F4" s="87"/>
      <c r="G4" s="87"/>
    </row>
    <row r="5" spans="1:7" x14ac:dyDescent="0.25">
      <c r="A5" s="87" t="s">
        <v>3</v>
      </c>
      <c r="B5" s="87"/>
      <c r="C5" s="87"/>
      <c r="D5" s="87"/>
      <c r="E5" s="87"/>
      <c r="F5" s="87"/>
      <c r="G5" s="87"/>
    </row>
    <row r="6" spans="1:7" x14ac:dyDescent="0.25">
      <c r="A6" s="85" t="s">
        <v>4</v>
      </c>
      <c r="B6" s="85"/>
      <c r="C6" s="85"/>
      <c r="D6" s="85"/>
      <c r="E6" s="85"/>
      <c r="F6" s="85"/>
      <c r="G6" s="85"/>
    </row>
    <row r="7" spans="1:7" x14ac:dyDescent="0.25">
      <c r="A7" s="85" t="s">
        <v>5</v>
      </c>
      <c r="B7" s="85"/>
      <c r="C7" s="85"/>
      <c r="D7" s="85"/>
      <c r="E7" s="85"/>
      <c r="F7" s="85"/>
      <c r="G7" s="85"/>
    </row>
    <row r="8" spans="1:7" x14ac:dyDescent="0.25">
      <c r="A8" s="85" t="s">
        <v>6</v>
      </c>
      <c r="B8" s="85"/>
      <c r="C8" s="85"/>
      <c r="D8" s="85"/>
      <c r="E8" s="85"/>
      <c r="F8" s="85"/>
      <c r="G8" s="85"/>
    </row>
    <row r="9" spans="1:7" x14ac:dyDescent="0.25">
      <c r="A9" s="85" t="s">
        <v>7</v>
      </c>
      <c r="B9" s="85"/>
      <c r="C9" s="85"/>
      <c r="D9" s="85"/>
      <c r="E9" s="85"/>
      <c r="F9" s="85"/>
      <c r="G9" s="85"/>
    </row>
    <row r="10" spans="1:7" x14ac:dyDescent="0.25">
      <c r="A10" s="87" t="s">
        <v>8</v>
      </c>
      <c r="B10" s="87"/>
      <c r="C10" s="87"/>
      <c r="D10" s="87"/>
      <c r="E10" s="87"/>
      <c r="F10" s="87"/>
      <c r="G10" s="87"/>
    </row>
    <row r="11" spans="1:7" x14ac:dyDescent="0.25">
      <c r="A11" s="87" t="s">
        <v>9</v>
      </c>
      <c r="B11" s="87"/>
      <c r="C11" s="87"/>
      <c r="D11" s="87"/>
      <c r="E11" s="87"/>
      <c r="F11" s="87"/>
      <c r="G11" s="87"/>
    </row>
    <row r="12" spans="1:7" x14ac:dyDescent="0.25">
      <c r="A12" s="88" t="s">
        <v>20</v>
      </c>
      <c r="B12" s="88"/>
      <c r="C12" s="88"/>
      <c r="D12" s="88"/>
      <c r="E12" s="88"/>
      <c r="F12" s="88"/>
      <c r="G12" s="88"/>
    </row>
    <row r="13" spans="1:7" x14ac:dyDescent="0.25">
      <c r="A13" s="1" t="s">
        <v>23</v>
      </c>
    </row>
    <row r="15" spans="1:7" ht="26.4" x14ac:dyDescent="0.25">
      <c r="B15" s="2"/>
      <c r="C15" s="3" t="s">
        <v>17</v>
      </c>
    </row>
    <row r="16" spans="1:7" ht="26.4" x14ac:dyDescent="0.25">
      <c r="B16" s="4" t="s">
        <v>13</v>
      </c>
      <c r="C16" s="4" t="s">
        <v>14</v>
      </c>
    </row>
    <row r="17" spans="2:3" x14ac:dyDescent="0.25">
      <c r="B17" s="5">
        <v>1</v>
      </c>
      <c r="C17" s="27">
        <f>ROUND('Classification 01.01.10'!E16,4)</f>
        <v>9.1026000000000007</v>
      </c>
    </row>
    <row r="18" spans="2:3" x14ac:dyDescent="0.25">
      <c r="B18" s="5">
        <v>2</v>
      </c>
      <c r="C18" s="27">
        <f>ROUND('Classification 01.01.10'!E17,4)</f>
        <v>9.2202000000000002</v>
      </c>
    </row>
    <row r="19" spans="2:3" x14ac:dyDescent="0.25">
      <c r="B19" s="5">
        <v>3</v>
      </c>
      <c r="C19" s="27">
        <f>ROUND('Classification 01.01.10'!E18,4)</f>
        <v>9.3915000000000006</v>
      </c>
    </row>
    <row r="20" spans="2:3" x14ac:dyDescent="0.25">
      <c r="B20" s="5">
        <v>4</v>
      </c>
      <c r="C20" s="27">
        <f>ROUND('Classification 01.01.10'!E19,4)</f>
        <v>9.5626999999999995</v>
      </c>
    </row>
    <row r="21" spans="2:3" x14ac:dyDescent="0.25">
      <c r="B21" s="5">
        <v>5</v>
      </c>
      <c r="C21" s="27">
        <f>ROUND('Classification 01.01.10'!E20,4)</f>
        <v>9.8341999999999992</v>
      </c>
    </row>
    <row r="22" spans="2:3" x14ac:dyDescent="0.25">
      <c r="B22" s="5">
        <v>6</v>
      </c>
      <c r="C22" s="27">
        <f>ROUND('Classification 01.01.10'!E21,4)</f>
        <v>10.1767</v>
      </c>
    </row>
    <row r="23" spans="2:3" x14ac:dyDescent="0.25">
      <c r="B23" s="5">
        <v>7</v>
      </c>
      <c r="C23" s="27">
        <f>ROUND('Classification 01.01.10'!E22,4)</f>
        <v>11.097799999999999</v>
      </c>
    </row>
  </sheetData>
  <mergeCells count="11">
    <mergeCell ref="A12:G12"/>
    <mergeCell ref="A6:G6"/>
    <mergeCell ref="A2:G2"/>
    <mergeCell ref="A3:G3"/>
    <mergeCell ref="A4:G4"/>
    <mergeCell ref="A5:G5"/>
    <mergeCell ref="A7:G7"/>
    <mergeCell ref="A8:G8"/>
    <mergeCell ref="A9:G9"/>
    <mergeCell ref="A10:G10"/>
    <mergeCell ref="A11:G1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4"/>
  <sheetViews>
    <sheetView workbookViewId="0">
      <selection activeCell="C18" sqref="C18:C24"/>
    </sheetView>
  </sheetViews>
  <sheetFormatPr baseColWidth="10" defaultColWidth="11" defaultRowHeight="13.2" x14ac:dyDescent="0.25"/>
  <cols>
    <col min="1" max="1" width="11" style="1"/>
    <col min="2" max="2" width="11.59765625" style="1" customWidth="1"/>
    <col min="3" max="3" width="11" style="1"/>
    <col min="4" max="4" width="12.3984375" style="1" customWidth="1"/>
    <col min="5" max="6" width="11" style="1"/>
    <col min="7" max="7" width="13.09765625" style="1" customWidth="1"/>
    <col min="8" max="16384" width="11" style="1"/>
  </cols>
  <sheetData>
    <row r="2" spans="1:7" x14ac:dyDescent="0.25">
      <c r="A2" s="86" t="s">
        <v>0</v>
      </c>
      <c r="B2" s="86"/>
      <c r="C2" s="86"/>
      <c r="D2" s="86"/>
      <c r="E2" s="86"/>
      <c r="F2" s="86"/>
      <c r="G2" s="86"/>
    </row>
    <row r="3" spans="1:7" x14ac:dyDescent="0.25">
      <c r="A3" s="85" t="s">
        <v>1</v>
      </c>
      <c r="B3" s="85"/>
      <c r="C3" s="85"/>
      <c r="D3" s="85"/>
      <c r="E3" s="85"/>
      <c r="F3" s="85"/>
      <c r="G3" s="85"/>
    </row>
    <row r="4" spans="1:7" x14ac:dyDescent="0.25">
      <c r="A4" s="87" t="s">
        <v>2</v>
      </c>
      <c r="B4" s="87"/>
      <c r="C4" s="87"/>
      <c r="D4" s="87"/>
      <c r="E4" s="87"/>
      <c r="F4" s="87"/>
      <c r="G4" s="87"/>
    </row>
    <row r="5" spans="1:7" x14ac:dyDescent="0.25">
      <c r="A5" s="87" t="s">
        <v>3</v>
      </c>
      <c r="B5" s="87"/>
      <c r="C5" s="87"/>
      <c r="D5" s="87"/>
      <c r="E5" s="87"/>
      <c r="F5" s="87"/>
      <c r="G5" s="87"/>
    </row>
    <row r="6" spans="1:7" x14ac:dyDescent="0.25">
      <c r="A6" s="85" t="s">
        <v>4</v>
      </c>
      <c r="B6" s="85"/>
      <c r="C6" s="85"/>
      <c r="D6" s="85"/>
      <c r="E6" s="85"/>
      <c r="F6" s="85"/>
      <c r="G6" s="85"/>
    </row>
    <row r="7" spans="1:7" x14ac:dyDescent="0.25">
      <c r="A7" s="85" t="s">
        <v>5</v>
      </c>
      <c r="B7" s="85"/>
      <c r="C7" s="85"/>
      <c r="D7" s="85"/>
      <c r="E7" s="85"/>
      <c r="F7" s="85"/>
      <c r="G7" s="85"/>
    </row>
    <row r="8" spans="1:7" x14ac:dyDescent="0.25">
      <c r="A8" s="85" t="s">
        <v>6</v>
      </c>
      <c r="B8" s="85"/>
      <c r="C8" s="85"/>
      <c r="D8" s="85"/>
      <c r="E8" s="85"/>
      <c r="F8" s="85"/>
      <c r="G8" s="85"/>
    </row>
    <row r="9" spans="1:7" x14ac:dyDescent="0.25">
      <c r="A9" s="85" t="s">
        <v>7</v>
      </c>
      <c r="B9" s="85"/>
      <c r="C9" s="85"/>
      <c r="D9" s="85"/>
      <c r="E9" s="85"/>
      <c r="F9" s="85"/>
      <c r="G9" s="85"/>
    </row>
    <row r="10" spans="1:7" x14ac:dyDescent="0.25">
      <c r="A10" s="87" t="s">
        <v>8</v>
      </c>
      <c r="B10" s="87"/>
      <c r="C10" s="87"/>
      <c r="D10" s="87"/>
      <c r="E10" s="87"/>
      <c r="F10" s="87"/>
      <c r="G10" s="87"/>
    </row>
    <row r="11" spans="1:7" x14ac:dyDescent="0.25">
      <c r="A11" s="87" t="s">
        <v>9</v>
      </c>
      <c r="B11" s="87"/>
      <c r="C11" s="87"/>
      <c r="D11" s="87"/>
      <c r="E11" s="87"/>
      <c r="F11" s="87"/>
      <c r="G11" s="87"/>
    </row>
    <row r="12" spans="1:7" x14ac:dyDescent="0.25">
      <c r="A12" s="88" t="s">
        <v>20</v>
      </c>
      <c r="B12" s="88"/>
      <c r="C12" s="88"/>
      <c r="D12" s="88"/>
      <c r="E12" s="88"/>
      <c r="F12" s="88"/>
      <c r="G12" s="88"/>
    </row>
    <row r="13" spans="1:7" x14ac:dyDescent="0.25">
      <c r="A13" s="1" t="s">
        <v>24</v>
      </c>
    </row>
    <row r="14" spans="1:7" x14ac:dyDescent="0.25">
      <c r="A14" s="1" t="s">
        <v>25</v>
      </c>
    </row>
    <row r="15" spans="1:7" ht="13.8" thickBot="1" x14ac:dyDescent="0.3"/>
    <row r="16" spans="1:7" ht="25.5" customHeight="1" x14ac:dyDescent="0.25">
      <c r="B16" s="8"/>
      <c r="C16" s="89" t="s">
        <v>26</v>
      </c>
      <c r="D16" s="90"/>
    </row>
    <row r="17" spans="2:4" ht="39.6" x14ac:dyDescent="0.25">
      <c r="B17" s="13" t="s">
        <v>13</v>
      </c>
      <c r="C17" s="14" t="s">
        <v>27</v>
      </c>
      <c r="D17" s="15" t="s">
        <v>28</v>
      </c>
    </row>
    <row r="18" spans="2:4" x14ac:dyDescent="0.25">
      <c r="B18" s="9">
        <v>1</v>
      </c>
      <c r="C18" s="28">
        <f>ROUND('Classification 01.01.10'!E16*1.02*1.02,4)</f>
        <v>9.4702999999999999</v>
      </c>
      <c r="D18" s="10">
        <f>C18*13/3*38</f>
        <v>1559.4427333333335</v>
      </c>
    </row>
    <row r="19" spans="2:4" x14ac:dyDescent="0.25">
      <c r="B19" s="9">
        <v>2</v>
      </c>
      <c r="C19" s="28">
        <f>ROUND('Classification 01.01.10'!E17*1.02*1.02,4)</f>
        <v>9.5927000000000007</v>
      </c>
      <c r="D19" s="10">
        <f t="shared" ref="D19:D24" si="0">C19*13/3*38</f>
        <v>1579.5979333333335</v>
      </c>
    </row>
    <row r="20" spans="2:4" x14ac:dyDescent="0.25">
      <c r="B20" s="9">
        <v>3</v>
      </c>
      <c r="C20" s="28">
        <f>ROUND('Classification 01.01.10'!E18*1.02*1.02,4)</f>
        <v>9.7708999999999993</v>
      </c>
      <c r="D20" s="10">
        <f t="shared" si="0"/>
        <v>1608.9415333333334</v>
      </c>
    </row>
    <row r="21" spans="2:4" x14ac:dyDescent="0.25">
      <c r="B21" s="9">
        <v>4</v>
      </c>
      <c r="C21" s="28">
        <f>ROUND('Classification 01.01.10'!E19*1.02*1.02*1.02,4)</f>
        <v>10.148</v>
      </c>
      <c r="D21" s="10">
        <f t="shared" si="0"/>
        <v>1671.0373333333334</v>
      </c>
    </row>
    <row r="22" spans="2:4" x14ac:dyDescent="0.25">
      <c r="B22" s="9">
        <v>5</v>
      </c>
      <c r="C22" s="28">
        <f>ROUND('Classification 01.01.10'!E20*1.02*1.02*1.02,4)</f>
        <v>10.4361</v>
      </c>
      <c r="D22" s="10">
        <f t="shared" si="0"/>
        <v>1718.4777999999999</v>
      </c>
    </row>
    <row r="23" spans="2:4" x14ac:dyDescent="0.25">
      <c r="B23" s="9">
        <v>6</v>
      </c>
      <c r="C23" s="28">
        <f>ROUND('Classification 01.01.10'!E21*1.02*1.02*1.02,4)</f>
        <v>10.7996</v>
      </c>
      <c r="D23" s="10">
        <f t="shared" si="0"/>
        <v>1778.3341333333335</v>
      </c>
    </row>
    <row r="24" spans="2:4" ht="13.8" thickBot="1" x14ac:dyDescent="0.3">
      <c r="B24" s="11">
        <v>7</v>
      </c>
      <c r="C24" s="29">
        <f>ROUND('Classification 01.01.10'!E22*1.02*1.02*1.02,4)</f>
        <v>11.777100000000001</v>
      </c>
      <c r="D24" s="12">
        <f t="shared" si="0"/>
        <v>1939.2958000000001</v>
      </c>
    </row>
  </sheetData>
  <mergeCells count="12">
    <mergeCell ref="C16:D16"/>
    <mergeCell ref="A2:G2"/>
    <mergeCell ref="A3:G3"/>
    <mergeCell ref="A4:G4"/>
    <mergeCell ref="A9:G9"/>
    <mergeCell ref="A10:G10"/>
    <mergeCell ref="A11:G11"/>
    <mergeCell ref="A12:G12"/>
    <mergeCell ref="A5:G5"/>
    <mergeCell ref="A6:G6"/>
    <mergeCell ref="A7:G7"/>
    <mergeCell ref="A8:G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G24"/>
  <sheetViews>
    <sheetView workbookViewId="0">
      <selection activeCell="C24" sqref="C24"/>
    </sheetView>
  </sheetViews>
  <sheetFormatPr baseColWidth="10" defaultColWidth="11" defaultRowHeight="13.2" x14ac:dyDescent="0.25"/>
  <cols>
    <col min="1" max="1" width="11" style="1"/>
    <col min="2" max="2" width="11.59765625" style="1" customWidth="1"/>
    <col min="3" max="3" width="11" style="1"/>
    <col min="4" max="4" width="12.3984375" style="1" customWidth="1"/>
    <col min="5" max="6" width="11" style="1"/>
    <col min="7" max="7" width="13.09765625" style="1" customWidth="1"/>
    <col min="8" max="16384" width="11" style="1"/>
  </cols>
  <sheetData>
    <row r="2" spans="1:7" x14ac:dyDescent="0.25">
      <c r="A2" s="86" t="s">
        <v>0</v>
      </c>
      <c r="B2" s="86"/>
      <c r="C2" s="86"/>
      <c r="D2" s="86"/>
      <c r="E2" s="86"/>
      <c r="F2" s="86"/>
      <c r="G2" s="86"/>
    </row>
    <row r="3" spans="1:7" x14ac:dyDescent="0.25">
      <c r="A3" s="85" t="s">
        <v>1</v>
      </c>
      <c r="B3" s="85"/>
      <c r="C3" s="85"/>
      <c r="D3" s="85"/>
      <c r="E3" s="85"/>
      <c r="F3" s="85"/>
      <c r="G3" s="85"/>
    </row>
    <row r="4" spans="1:7" x14ac:dyDescent="0.25">
      <c r="A4" s="87" t="s">
        <v>2</v>
      </c>
      <c r="B4" s="87"/>
      <c r="C4" s="87"/>
      <c r="D4" s="87"/>
      <c r="E4" s="87"/>
      <c r="F4" s="87"/>
      <c r="G4" s="87"/>
    </row>
    <row r="5" spans="1:7" x14ac:dyDescent="0.25">
      <c r="A5" s="87" t="s">
        <v>3</v>
      </c>
      <c r="B5" s="87"/>
      <c r="C5" s="87"/>
      <c r="D5" s="87"/>
      <c r="E5" s="87"/>
      <c r="F5" s="87"/>
      <c r="G5" s="87"/>
    </row>
    <row r="6" spans="1:7" x14ac:dyDescent="0.25">
      <c r="A6" s="85" t="s">
        <v>4</v>
      </c>
      <c r="B6" s="85"/>
      <c r="C6" s="85"/>
      <c r="D6" s="85"/>
      <c r="E6" s="85"/>
      <c r="F6" s="85"/>
      <c r="G6" s="85"/>
    </row>
    <row r="7" spans="1:7" x14ac:dyDescent="0.25">
      <c r="A7" s="85" t="s">
        <v>5</v>
      </c>
      <c r="B7" s="85"/>
      <c r="C7" s="85"/>
      <c r="D7" s="85"/>
      <c r="E7" s="85"/>
      <c r="F7" s="85"/>
      <c r="G7" s="85"/>
    </row>
    <row r="8" spans="1:7" x14ac:dyDescent="0.25">
      <c r="A8" s="85" t="s">
        <v>6</v>
      </c>
      <c r="B8" s="85"/>
      <c r="C8" s="85"/>
      <c r="D8" s="85"/>
      <c r="E8" s="85"/>
      <c r="F8" s="85"/>
      <c r="G8" s="85"/>
    </row>
    <row r="9" spans="1:7" x14ac:dyDescent="0.25">
      <c r="A9" s="85" t="s">
        <v>7</v>
      </c>
      <c r="B9" s="85"/>
      <c r="C9" s="85"/>
      <c r="D9" s="85"/>
      <c r="E9" s="85"/>
      <c r="F9" s="85"/>
      <c r="G9" s="85"/>
    </row>
    <row r="10" spans="1:7" x14ac:dyDescent="0.25">
      <c r="A10" s="87" t="s">
        <v>8</v>
      </c>
      <c r="B10" s="87"/>
      <c r="C10" s="87"/>
      <c r="D10" s="87"/>
      <c r="E10" s="87"/>
      <c r="F10" s="87"/>
      <c r="G10" s="87"/>
    </row>
    <row r="11" spans="1:7" x14ac:dyDescent="0.25">
      <c r="A11" s="87" t="s">
        <v>9</v>
      </c>
      <c r="B11" s="87"/>
      <c r="C11" s="87"/>
      <c r="D11" s="87"/>
      <c r="E11" s="87"/>
      <c r="F11" s="87"/>
      <c r="G11" s="87"/>
    </row>
    <row r="12" spans="1:7" x14ac:dyDescent="0.25">
      <c r="A12" s="88" t="s">
        <v>20</v>
      </c>
      <c r="B12" s="88"/>
      <c r="C12" s="88"/>
      <c r="D12" s="88"/>
      <c r="E12" s="88"/>
      <c r="F12" s="88"/>
      <c r="G12" s="88"/>
    </row>
    <row r="13" spans="1:7" x14ac:dyDescent="0.25">
      <c r="A13" s="1" t="s">
        <v>24</v>
      </c>
    </row>
    <row r="14" spans="1:7" x14ac:dyDescent="0.25">
      <c r="A14" s="1" t="s">
        <v>29</v>
      </c>
    </row>
    <row r="15" spans="1:7" ht="13.8" thickBot="1" x14ac:dyDescent="0.3"/>
    <row r="16" spans="1:7" ht="25.5" customHeight="1" thickBot="1" x14ac:dyDescent="0.3">
      <c r="B16" s="17"/>
      <c r="C16" s="91" t="s">
        <v>30</v>
      </c>
      <c r="D16" s="92"/>
    </row>
    <row r="17" spans="2:4" ht="40.200000000000003" thickBot="1" x14ac:dyDescent="0.3">
      <c r="B17" s="18" t="s">
        <v>13</v>
      </c>
      <c r="C17" s="31" t="s">
        <v>27</v>
      </c>
      <c r="D17" s="31" t="s">
        <v>28</v>
      </c>
    </row>
    <row r="18" spans="2:4" x14ac:dyDescent="0.25">
      <c r="B18" s="19">
        <v>1</v>
      </c>
      <c r="C18" s="30">
        <f>ROUND('Classification 01.01.10'!E16*1.02*1.02,4)</f>
        <v>9.4702999999999999</v>
      </c>
      <c r="D18" s="32">
        <f>C18*13/3*38</f>
        <v>1559.4427333333335</v>
      </c>
    </row>
    <row r="19" spans="2:4" x14ac:dyDescent="0.25">
      <c r="B19" s="19">
        <v>2</v>
      </c>
      <c r="C19" s="24">
        <f>ROUND('Classification 01.01.10'!E17*1.02*1.02,4)</f>
        <v>9.5927000000000007</v>
      </c>
      <c r="D19" s="33">
        <f t="shared" ref="D19:D24" si="0">C19*13/3*38</f>
        <v>1579.5979333333335</v>
      </c>
    </row>
    <row r="20" spans="2:4" x14ac:dyDescent="0.25">
      <c r="B20" s="19">
        <v>3</v>
      </c>
      <c r="C20" s="24">
        <f>ROUND('Classification 01.01.10'!E18*1.02*1.02,4)</f>
        <v>9.7708999999999993</v>
      </c>
      <c r="D20" s="33">
        <f t="shared" si="0"/>
        <v>1608.9415333333334</v>
      </c>
    </row>
    <row r="21" spans="2:4" x14ac:dyDescent="0.25">
      <c r="B21" s="19">
        <v>4</v>
      </c>
      <c r="C21" s="24">
        <f>ROUND('Classification 01.01.10'!E19*1.02*1.02*1.02,4)</f>
        <v>10.148</v>
      </c>
      <c r="D21" s="33">
        <f t="shared" si="0"/>
        <v>1671.0373333333334</v>
      </c>
    </row>
    <row r="22" spans="2:4" x14ac:dyDescent="0.25">
      <c r="B22" s="19">
        <v>5</v>
      </c>
      <c r="C22" s="24">
        <f>ROUND('Classification 01.01.10'!E20*1.02*1.02*1.02,4)</f>
        <v>10.4361</v>
      </c>
      <c r="D22" s="33">
        <f t="shared" si="0"/>
        <v>1718.4777999999999</v>
      </c>
    </row>
    <row r="23" spans="2:4" x14ac:dyDescent="0.25">
      <c r="B23" s="19">
        <v>6</v>
      </c>
      <c r="C23" s="24">
        <f>ROUND('Classification 01.01.10'!E21*1.02*1.02*1.02,4)</f>
        <v>10.7996</v>
      </c>
      <c r="D23" s="33">
        <f t="shared" si="0"/>
        <v>1778.3341333333335</v>
      </c>
    </row>
    <row r="24" spans="2:4" ht="13.8" thickBot="1" x14ac:dyDescent="0.3">
      <c r="B24" s="20">
        <v>7</v>
      </c>
      <c r="C24" s="26">
        <f>ROUND('Classification 01.01.10'!E22*1.02*1.02*1.02,4)</f>
        <v>11.777100000000001</v>
      </c>
      <c r="D24" s="34">
        <f t="shared" si="0"/>
        <v>1939.2958000000001</v>
      </c>
    </row>
  </sheetData>
  <mergeCells count="12">
    <mergeCell ref="C16:D16"/>
    <mergeCell ref="A7:G7"/>
    <mergeCell ref="A8:G8"/>
    <mergeCell ref="A9:G9"/>
    <mergeCell ref="A10:G10"/>
    <mergeCell ref="A11:G11"/>
    <mergeCell ref="A12:G12"/>
    <mergeCell ref="A6:G6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&amp;C&amp;F -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27"/>
  <sheetViews>
    <sheetView workbookViewId="0">
      <selection activeCell="D19" sqref="D19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3" width="13.5" style="1" customWidth="1"/>
    <col min="4" max="4" width="12.3984375" style="1" customWidth="1"/>
    <col min="5" max="5" width="11" style="1"/>
    <col min="6" max="6" width="12.8984375" style="1" customWidth="1"/>
    <col min="7" max="7" width="65.09765625" style="1" customWidth="1"/>
    <col min="8" max="16384" width="11" style="1"/>
  </cols>
  <sheetData>
    <row r="2" spans="1:7" x14ac:dyDescent="0.25">
      <c r="A2" s="86" t="s">
        <v>0</v>
      </c>
      <c r="B2" s="86"/>
      <c r="C2" s="86"/>
      <c r="D2" s="86"/>
      <c r="E2" s="86"/>
      <c r="F2" s="86"/>
      <c r="G2" s="22"/>
    </row>
    <row r="3" spans="1:7" ht="12.75" customHeight="1" x14ac:dyDescent="0.25">
      <c r="A3" s="93" t="s">
        <v>1</v>
      </c>
      <c r="B3" s="93"/>
      <c r="C3" s="93"/>
      <c r="D3" s="93"/>
      <c r="E3" s="93"/>
      <c r="F3" s="93"/>
      <c r="G3" s="21"/>
    </row>
    <row r="4" spans="1:7" x14ac:dyDescent="0.25">
      <c r="A4" s="1" t="s">
        <v>2</v>
      </c>
    </row>
    <row r="5" spans="1:7" x14ac:dyDescent="0.25">
      <c r="A5" s="1" t="s">
        <v>3</v>
      </c>
    </row>
    <row r="6" spans="1:7" ht="12.75" customHeight="1" x14ac:dyDescent="0.25">
      <c r="A6" s="93" t="s">
        <v>4</v>
      </c>
      <c r="B6" s="93"/>
      <c r="C6" s="93"/>
      <c r="D6" s="93"/>
      <c r="E6" s="93"/>
      <c r="F6" s="93"/>
      <c r="G6" s="21"/>
    </row>
    <row r="7" spans="1:7" ht="12.75" customHeight="1" x14ac:dyDescent="0.25">
      <c r="A7" s="93" t="s">
        <v>5</v>
      </c>
      <c r="B7" s="93"/>
      <c r="C7" s="93"/>
      <c r="D7" s="93"/>
      <c r="E7" s="93"/>
      <c r="F7" s="93"/>
      <c r="G7" s="21"/>
    </row>
    <row r="8" spans="1:7" ht="12.75" customHeight="1" x14ac:dyDescent="0.25">
      <c r="A8" s="93" t="s">
        <v>6</v>
      </c>
      <c r="B8" s="93"/>
      <c r="C8" s="93"/>
      <c r="D8" s="93"/>
      <c r="E8" s="93"/>
      <c r="F8" s="93"/>
      <c r="G8" s="21"/>
    </row>
    <row r="9" spans="1:7" ht="12.75" customHeight="1" x14ac:dyDescent="0.25">
      <c r="A9" s="93" t="s">
        <v>7</v>
      </c>
      <c r="B9" s="93"/>
      <c r="C9" s="93"/>
      <c r="D9" s="93"/>
      <c r="E9" s="93"/>
      <c r="F9" s="93"/>
      <c r="G9" s="21"/>
    </row>
    <row r="10" spans="1:7" x14ac:dyDescent="0.25">
      <c r="A10" s="1" t="s">
        <v>31</v>
      </c>
    </row>
    <row r="11" spans="1:7" x14ac:dyDescent="0.25">
      <c r="A11" s="1" t="s">
        <v>32</v>
      </c>
    </row>
    <row r="12" spans="1:7" x14ac:dyDescent="0.25">
      <c r="A12" s="1" t="s">
        <v>9</v>
      </c>
    </row>
    <row r="13" spans="1:7" x14ac:dyDescent="0.25">
      <c r="A13" s="1" t="s">
        <v>20</v>
      </c>
    </row>
    <row r="14" spans="1:7" x14ac:dyDescent="0.25">
      <c r="A14" s="1" t="s">
        <v>24</v>
      </c>
    </row>
    <row r="15" spans="1:7" x14ac:dyDescent="0.25">
      <c r="A15" s="1" t="s">
        <v>33</v>
      </c>
    </row>
    <row r="16" spans="1:7" ht="13.8" thickBot="1" x14ac:dyDescent="0.3"/>
    <row r="17" spans="1:6" ht="25.5" customHeight="1" thickBot="1" x14ac:dyDescent="0.3">
      <c r="B17" s="17"/>
      <c r="C17" s="91" t="s">
        <v>34</v>
      </c>
      <c r="D17" s="92"/>
    </row>
    <row r="18" spans="1:6" ht="26.4" x14ac:dyDescent="0.25">
      <c r="B18" s="18" t="s">
        <v>13</v>
      </c>
      <c r="C18" s="16" t="s">
        <v>27</v>
      </c>
      <c r="D18" s="15" t="s">
        <v>28</v>
      </c>
    </row>
    <row r="19" spans="1:6" x14ac:dyDescent="0.25">
      <c r="B19" s="19">
        <v>1</v>
      </c>
      <c r="C19" s="24">
        <f>ROUND('Classification 01.07.11'!C17*1.02*1.02*1.02,4)</f>
        <v>9.6598000000000006</v>
      </c>
      <c r="D19" s="25">
        <f>C19*13/3*38</f>
        <v>1590.6470666666669</v>
      </c>
    </row>
    <row r="20" spans="1:6" x14ac:dyDescent="0.25">
      <c r="B20" s="19">
        <v>2</v>
      </c>
      <c r="C20" s="24">
        <f>ROUND('Classification 01.07.11'!C18*1.02*1.02*1.02,4)</f>
        <v>9.7845999999999993</v>
      </c>
      <c r="D20" s="25">
        <f t="shared" ref="D20:D25" si="0">C20*13/3*38</f>
        <v>1611.1974666666665</v>
      </c>
    </row>
    <row r="21" spans="1:6" x14ac:dyDescent="0.25">
      <c r="B21" s="19">
        <v>3</v>
      </c>
      <c r="C21" s="24">
        <f>ROUND('Classification 01.07.11'!C19*1.02*1.02*1.02,4)</f>
        <v>9.9663000000000004</v>
      </c>
      <c r="D21" s="25">
        <f t="shared" si="0"/>
        <v>1641.1174000000001</v>
      </c>
    </row>
    <row r="22" spans="1:6" x14ac:dyDescent="0.25">
      <c r="B22" s="19">
        <v>4</v>
      </c>
      <c r="C22" s="24">
        <f>ROUND('Classification 01.07.11'!C20*1.02*1.02*1.02,4)</f>
        <v>10.148</v>
      </c>
      <c r="D22" s="10">
        <f t="shared" si="0"/>
        <v>1671.0373333333334</v>
      </c>
      <c r="F22" s="36"/>
    </row>
    <row r="23" spans="1:6" x14ac:dyDescent="0.25">
      <c r="B23" s="19">
        <v>5</v>
      </c>
      <c r="C23" s="24">
        <f>ROUND('Classification 01.07.11'!C21*1.02*1.02*1.02,4)</f>
        <v>10.4361</v>
      </c>
      <c r="D23" s="10">
        <f t="shared" si="0"/>
        <v>1718.4777999999999</v>
      </c>
    </row>
    <row r="24" spans="1:6" x14ac:dyDescent="0.25">
      <c r="B24" s="19">
        <v>6</v>
      </c>
      <c r="C24" s="24">
        <f>ROUND('Classification 01.01.10'!E21*1.02*1.02*1.02,4)</f>
        <v>10.7996</v>
      </c>
      <c r="D24" s="10">
        <f t="shared" si="0"/>
        <v>1778.3341333333335</v>
      </c>
    </row>
    <row r="25" spans="1:6" ht="13.8" thickBot="1" x14ac:dyDescent="0.3">
      <c r="B25" s="20">
        <v>7</v>
      </c>
      <c r="C25" s="26">
        <f>ROUND('Classification 01.07.11'!C23*1.02*1.02*1.02,4)</f>
        <v>11.777100000000001</v>
      </c>
      <c r="D25" s="12">
        <f t="shared" si="0"/>
        <v>1939.2958000000001</v>
      </c>
    </row>
    <row r="27" spans="1:6" x14ac:dyDescent="0.25">
      <c r="A27" s="23"/>
    </row>
  </sheetData>
  <mergeCells count="7">
    <mergeCell ref="C17:D17"/>
    <mergeCell ref="A9:F9"/>
    <mergeCell ref="A2:F2"/>
    <mergeCell ref="A3:F3"/>
    <mergeCell ref="A6:F6"/>
    <mergeCell ref="A7:F7"/>
    <mergeCell ref="A8:F8"/>
  </mergeCells>
  <printOptions horizontalCentered="1"/>
  <pageMargins left="0.17" right="0.16" top="0.6" bottom="0.74803149606299213" header="0.31496062992125984" footer="0.31496062992125984"/>
  <pageSetup paperSize="9" scale="95" orientation="portrait" r:id="rId1"/>
  <headerFooter>
    <oddHeader>&amp;C&amp;F -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I27"/>
  <sheetViews>
    <sheetView workbookViewId="0">
      <selection activeCell="K18" sqref="K18"/>
    </sheetView>
  </sheetViews>
  <sheetFormatPr baseColWidth="10" defaultColWidth="11" defaultRowHeight="13.2" x14ac:dyDescent="0.25"/>
  <cols>
    <col min="1" max="1" width="14" style="1" customWidth="1"/>
    <col min="2" max="2" width="15.59765625" style="1" customWidth="1"/>
    <col min="3" max="4" width="13.5" style="1" customWidth="1"/>
    <col min="5" max="6" width="12.3984375" style="1" customWidth="1"/>
    <col min="7" max="7" width="11" style="1"/>
    <col min="8" max="8" width="12.8984375" style="1" customWidth="1"/>
    <col min="9" max="9" width="11.8984375" style="1" bestFit="1" customWidth="1"/>
    <col min="10" max="10" width="19.3984375" style="1" bestFit="1" customWidth="1"/>
    <col min="11" max="11" width="18.8984375" style="1" bestFit="1" customWidth="1"/>
    <col min="12" max="16384" width="11" style="1"/>
  </cols>
  <sheetData>
    <row r="2" spans="1:9" x14ac:dyDescent="0.25">
      <c r="A2" s="86" t="s">
        <v>0</v>
      </c>
      <c r="B2" s="86"/>
      <c r="C2" s="86"/>
      <c r="D2" s="86"/>
      <c r="E2" s="86"/>
      <c r="F2" s="86"/>
      <c r="G2" s="86"/>
      <c r="H2" s="86"/>
      <c r="I2" s="22"/>
    </row>
    <row r="3" spans="1:9" ht="12.75" customHeight="1" x14ac:dyDescent="0.25">
      <c r="A3" s="93" t="s">
        <v>1</v>
      </c>
      <c r="B3" s="93"/>
      <c r="C3" s="93"/>
      <c r="D3" s="93"/>
      <c r="E3" s="93"/>
      <c r="F3" s="93"/>
      <c r="G3" s="93"/>
      <c r="H3" s="93"/>
      <c r="I3" s="21"/>
    </row>
    <row r="4" spans="1:9" x14ac:dyDescent="0.25">
      <c r="A4" s="1" t="s">
        <v>2</v>
      </c>
    </row>
    <row r="5" spans="1:9" x14ac:dyDescent="0.25">
      <c r="A5" s="1" t="s">
        <v>3</v>
      </c>
    </row>
    <row r="6" spans="1:9" ht="12.75" customHeight="1" x14ac:dyDescent="0.25">
      <c r="A6" s="93" t="s">
        <v>4</v>
      </c>
      <c r="B6" s="93"/>
      <c r="C6" s="93"/>
      <c r="D6" s="93"/>
      <c r="E6" s="93"/>
      <c r="F6" s="93"/>
      <c r="G6" s="93"/>
      <c r="H6" s="93"/>
      <c r="I6" s="21"/>
    </row>
    <row r="7" spans="1:9" ht="12.75" customHeight="1" x14ac:dyDescent="0.25">
      <c r="A7" s="93" t="s">
        <v>5</v>
      </c>
      <c r="B7" s="93"/>
      <c r="C7" s="93"/>
      <c r="D7" s="93"/>
      <c r="E7" s="93"/>
      <c r="F7" s="93"/>
      <c r="G7" s="93"/>
      <c r="H7" s="93"/>
      <c r="I7" s="21"/>
    </row>
    <row r="8" spans="1:9" ht="12.75" customHeight="1" x14ac:dyDescent="0.25">
      <c r="A8" s="93" t="s">
        <v>6</v>
      </c>
      <c r="B8" s="93"/>
      <c r="C8" s="93"/>
      <c r="D8" s="93"/>
      <c r="E8" s="93"/>
      <c r="F8" s="93"/>
      <c r="G8" s="93"/>
      <c r="H8" s="93"/>
      <c r="I8" s="21"/>
    </row>
    <row r="9" spans="1:9" ht="12.75" customHeight="1" x14ac:dyDescent="0.25">
      <c r="A9" s="93" t="s">
        <v>7</v>
      </c>
      <c r="B9" s="93"/>
      <c r="C9" s="93"/>
      <c r="D9" s="93"/>
      <c r="E9" s="93"/>
      <c r="F9" s="93"/>
      <c r="G9" s="93"/>
      <c r="H9" s="93"/>
      <c r="I9" s="21"/>
    </row>
    <row r="10" spans="1:9" x14ac:dyDescent="0.25">
      <c r="A10" s="1" t="s">
        <v>31</v>
      </c>
    </row>
    <row r="11" spans="1:9" x14ac:dyDescent="0.25">
      <c r="A11" s="1" t="s">
        <v>32</v>
      </c>
    </row>
    <row r="12" spans="1:9" x14ac:dyDescent="0.25">
      <c r="A12" s="1" t="s">
        <v>9</v>
      </c>
    </row>
    <row r="13" spans="1:9" x14ac:dyDescent="0.25">
      <c r="A13" s="1" t="s">
        <v>20</v>
      </c>
    </row>
    <row r="14" spans="1:9" x14ac:dyDescent="0.25">
      <c r="A14" s="1" t="s">
        <v>24</v>
      </c>
    </row>
    <row r="15" spans="1:9" x14ac:dyDescent="0.25">
      <c r="A15" s="1" t="s">
        <v>35</v>
      </c>
    </row>
    <row r="16" spans="1:9" ht="13.8" thickBot="1" x14ac:dyDescent="0.3"/>
    <row r="17" spans="1:5" ht="25.5" customHeight="1" thickBot="1" x14ac:dyDescent="0.3">
      <c r="B17" s="17"/>
      <c r="C17" s="53" t="s">
        <v>36</v>
      </c>
      <c r="D17" s="54"/>
      <c r="E17" s="52"/>
    </row>
    <row r="18" spans="1:5" ht="26.4" x14ac:dyDescent="0.25">
      <c r="B18" s="38" t="s">
        <v>13</v>
      </c>
      <c r="C18" s="39" t="s">
        <v>37</v>
      </c>
      <c r="D18" s="15" t="s">
        <v>28</v>
      </c>
    </row>
    <row r="19" spans="1:5" x14ac:dyDescent="0.25">
      <c r="B19" s="41">
        <v>1</v>
      </c>
      <c r="C19" s="42">
        <f>ROUND('Classification 01.07.11'!C17*1.02*1.02*1.02*1.02,4)</f>
        <v>9.8529</v>
      </c>
      <c r="D19" s="43">
        <f t="shared" ref="D19:D25" si="0">C19*13/3*38</f>
        <v>1622.4442000000001</v>
      </c>
    </row>
    <row r="20" spans="1:5" x14ac:dyDescent="0.25">
      <c r="B20" s="41">
        <v>2</v>
      </c>
      <c r="C20" s="42">
        <f>ROUND('Classification 01.07.11'!C18*1.02*1.02*1.02*1.02,4)</f>
        <v>9.9802</v>
      </c>
      <c r="D20" s="43">
        <f t="shared" si="0"/>
        <v>1643.4062666666669</v>
      </c>
    </row>
    <row r="21" spans="1:5" x14ac:dyDescent="0.25">
      <c r="B21" s="41">
        <v>3</v>
      </c>
      <c r="C21" s="42">
        <f>ROUND('Classification 01.07.11'!C19*1.02*1.02*1.02*1.02,4)</f>
        <v>10.165699999999999</v>
      </c>
      <c r="D21" s="43">
        <f t="shared" si="0"/>
        <v>1673.9519333333333</v>
      </c>
    </row>
    <row r="22" spans="1:5" x14ac:dyDescent="0.25">
      <c r="B22" s="41">
        <v>4</v>
      </c>
      <c r="C22" s="42">
        <f>ROUND('Classification 01.07.11'!C20*1.02*1.02*1.02*1.02,4)</f>
        <v>10.351000000000001</v>
      </c>
      <c r="D22" s="45">
        <f t="shared" si="0"/>
        <v>1704.4646666666667</v>
      </c>
    </row>
    <row r="23" spans="1:5" x14ac:dyDescent="0.25">
      <c r="B23" s="41">
        <v>5</v>
      </c>
      <c r="C23" s="42">
        <f>ROUND('Classification 01.07.11'!C21*1.02*1.02*1.02*1.02,4)</f>
        <v>10.6449</v>
      </c>
      <c r="D23" s="45">
        <f t="shared" si="0"/>
        <v>1752.8602000000001</v>
      </c>
    </row>
    <row r="24" spans="1:5" x14ac:dyDescent="0.25">
      <c r="B24" s="41">
        <v>6</v>
      </c>
      <c r="C24" s="42">
        <f>ROUND('Classification 01.01.10'!E21*1.02*1.02*1.02*1.02,4)</f>
        <v>11.015599999999999</v>
      </c>
      <c r="D24" s="45">
        <f t="shared" si="0"/>
        <v>1813.9021333333333</v>
      </c>
    </row>
    <row r="25" spans="1:5" x14ac:dyDescent="0.25">
      <c r="B25" s="41">
        <v>7</v>
      </c>
      <c r="C25" s="42">
        <f>ROUND('Classification 01.07.11'!C23*1.02*1.02*1.02*1.02,4)</f>
        <v>12.012600000000001</v>
      </c>
      <c r="D25" s="45">
        <f t="shared" si="0"/>
        <v>1978.0748000000001</v>
      </c>
    </row>
    <row r="27" spans="1:5" x14ac:dyDescent="0.25">
      <c r="A27" s="23"/>
    </row>
  </sheetData>
  <mergeCells count="6">
    <mergeCell ref="A9:H9"/>
    <mergeCell ref="A2:H2"/>
    <mergeCell ref="A3:H3"/>
    <mergeCell ref="A6:H6"/>
    <mergeCell ref="A7:H7"/>
    <mergeCell ref="A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Classification 01.01.10</vt:lpstr>
      <vt:lpstr>indexation 01.09.10</vt:lpstr>
      <vt:lpstr>Classification 01.01.11</vt:lpstr>
      <vt:lpstr>Indexation 01.05.11</vt:lpstr>
      <vt:lpstr>Classification 01.07.11</vt:lpstr>
      <vt:lpstr>Indexation 01.02.12</vt:lpstr>
      <vt:lpstr>Indexation 01.12.12</vt:lpstr>
      <vt:lpstr>Indexation 01.06.16</vt:lpstr>
      <vt:lpstr>Indexation 01.06.17</vt:lpstr>
      <vt:lpstr>Indexation 01.06.17 (2)</vt:lpstr>
      <vt:lpstr>Augmentation 01.07.17 </vt:lpstr>
      <vt:lpstr>Indexation 01.09.18</vt:lpstr>
      <vt:lpstr>Augmentation 01.01.2020</vt:lpstr>
      <vt:lpstr>Indexation 01.03.2020</vt:lpstr>
      <vt:lpstr>Indexation 01.09.2021</vt:lpstr>
      <vt:lpstr>Augmentation 01.12.2021</vt:lpstr>
      <vt:lpstr>Indexation 01.01.2022</vt:lpstr>
      <vt:lpstr>Indexation 01.03.2022 </vt:lpstr>
      <vt:lpstr>Indexation 01.05.2022 </vt:lpstr>
      <vt:lpstr>Indexation 01.08.2022</vt:lpstr>
      <vt:lpstr>Indexation 01.11.2022</vt:lpstr>
      <vt:lpstr>Indexation 01.12.2022</vt:lpstr>
      <vt:lpstr>Indexation 01.11.2023</vt:lpstr>
      <vt:lpstr>Grille barémique au 01-01-24</vt:lpstr>
      <vt:lpstr>Indexation 01.05.2024</vt:lpstr>
      <vt:lpstr>Grille barémique au 01-05-24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DEMANY CORINE - EWETA</dc:creator>
  <cp:keywords>Indexation salaires SCP 327.03</cp:keywords>
  <dc:description/>
  <cp:lastModifiedBy>Judith Allard</cp:lastModifiedBy>
  <cp:revision/>
  <dcterms:created xsi:type="dcterms:W3CDTF">2010-08-19T09:37:24Z</dcterms:created>
  <dcterms:modified xsi:type="dcterms:W3CDTF">2024-09-23T14:13:00Z</dcterms:modified>
  <cp:category/>
  <cp:contentStatus/>
</cp:coreProperties>
</file>